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公示01" sheetId="1" r:id="rId1"/>
    <sheet name="03" sheetId="2" state="hidden" r:id="rId2"/>
    <sheet name="05" sheetId="3" state="hidden" r:id="rId3"/>
    <sheet name="06" sheetId="4" state="hidden" r:id="rId4"/>
    <sheet name="13" sheetId="5" state="hidden" r:id="rId5"/>
    <sheet name="15" sheetId="6" state="hidden" r:id="rId6"/>
    <sheet name="16" sheetId="7" state="hidden" r:id="rId7"/>
  </sheets>
  <definedNames>
    <definedName name="_xlnm.Print_Titles" localSheetId="0">'公示01'!$6:$8</definedName>
  </definedNames>
  <calcPr fullCalcOnLoad="1"/>
</workbook>
</file>

<file path=xl/sharedStrings.xml><?xml version="1.0" encoding="utf-8"?>
<sst xmlns="http://schemas.openxmlformats.org/spreadsheetml/2006/main" count="42" uniqueCount="35">
  <si>
    <r>
      <t>兴宁市南部新城宁新横湖村</t>
    </r>
    <r>
      <rPr>
        <b/>
        <sz val="20"/>
        <rFont val="仿宋"/>
        <family val="3"/>
      </rPr>
      <t>（二期）</t>
    </r>
    <r>
      <rPr>
        <b/>
        <sz val="28"/>
        <rFont val="仿宋"/>
        <family val="3"/>
      </rPr>
      <t>房屋征收权属、结构、用途、面积公示</t>
    </r>
  </si>
  <si>
    <r>
      <t xml:space="preserve">     </t>
    </r>
    <r>
      <rPr>
        <sz val="20"/>
        <rFont val="仿宋"/>
        <family val="3"/>
      </rPr>
      <t>为做好南部新城宁新横湖村</t>
    </r>
    <r>
      <rPr>
        <sz val="16"/>
        <rFont val="仿宋"/>
        <family val="3"/>
      </rPr>
      <t>（二期）</t>
    </r>
    <r>
      <rPr>
        <sz val="20"/>
        <rFont val="仿宋"/>
        <family val="3"/>
      </rPr>
      <t>房屋征收补偿工作，本着依法依规、公平公正的原则，切实保护被征收人的合法权益，现将所征收的房屋权属、结构、用途和面积进行公示。凡对公示内容有争议的，请在公示时间内向兴宁市宁新街道办事处反映。</t>
    </r>
  </si>
  <si>
    <t>面积公示：第六十九批共2户</t>
  </si>
  <si>
    <t>公示时间：2018年6月18日起至2018年6月24日止</t>
  </si>
  <si>
    <t>公示属地:兴宁市宁新街道办事处横湖村委会</t>
  </si>
  <si>
    <t>序号</t>
  </si>
  <si>
    <t>权利人
（代理人）</t>
  </si>
  <si>
    <t>房屋编号</t>
  </si>
  <si>
    <t>有效证件
(产权证号)</t>
  </si>
  <si>
    <t>房屋
坐落</t>
  </si>
  <si>
    <t>占地面积
(㎡）</t>
  </si>
  <si>
    <t>建筑面积(㎡）</t>
  </si>
  <si>
    <t>用   途
(√）</t>
  </si>
  <si>
    <t>在建
工程(√)</t>
  </si>
  <si>
    <t>备注</t>
  </si>
  <si>
    <t>建筑
占地</t>
  </si>
  <si>
    <t>未建成
房屋的
土地</t>
  </si>
  <si>
    <t>已建成
房屋的
剩余用地</t>
  </si>
  <si>
    <t>村中
空闲用地</t>
  </si>
  <si>
    <t>总
面
积</t>
  </si>
  <si>
    <t>铺面</t>
  </si>
  <si>
    <t>住宅</t>
  </si>
  <si>
    <t>其他</t>
  </si>
  <si>
    <t>框架</t>
  </si>
  <si>
    <t>砖混</t>
  </si>
  <si>
    <t>砖木</t>
  </si>
  <si>
    <t>商住</t>
  </si>
  <si>
    <t>厂房</t>
  </si>
  <si>
    <t>肖宗辉</t>
  </si>
  <si>
    <t>2HD53-9</t>
  </si>
  <si>
    <t>宁新横湖村大肖屋</t>
  </si>
  <si>
    <t>√</t>
  </si>
  <si>
    <t>肖宗宏、肖宗明、肖华英、肖宗辉、肖小英</t>
  </si>
  <si>
    <t>2HD53-9-2</t>
  </si>
  <si>
    <t>咨询、投诉单位地址：兴宁市宁新街道办事处土地房屋征收办公室
投诉电话：0753-3232570      联系人：何为、袁魏、曾伟浩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</si>
</sst>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  <numFmt numFmtId="179" formatCode="0.000_ "/>
  </numFmts>
  <fonts count="36">
    <font>
      <sz val="12"/>
      <name val="宋体"/>
      <family val="0"/>
    </font>
    <font>
      <sz val="16"/>
      <color indexed="10"/>
      <name val="宋体"/>
      <family val="0"/>
    </font>
    <font>
      <sz val="16"/>
      <name val="宋体"/>
      <family val="0"/>
    </font>
    <font>
      <sz val="12"/>
      <name val="仿宋"/>
      <family val="3"/>
    </font>
    <font>
      <b/>
      <sz val="28"/>
      <name val="仿宋"/>
      <family val="3"/>
    </font>
    <font>
      <b/>
      <sz val="22"/>
      <name val="宋体"/>
      <family val="0"/>
    </font>
    <font>
      <sz val="16"/>
      <name val="仿宋"/>
      <family val="3"/>
    </font>
    <font>
      <b/>
      <sz val="12"/>
      <name val="仿宋"/>
      <family val="3"/>
    </font>
    <font>
      <b/>
      <sz val="14"/>
      <name val="仿宋"/>
      <family val="3"/>
    </font>
    <font>
      <b/>
      <sz val="10"/>
      <name val="仿宋"/>
      <family val="3"/>
    </font>
    <font>
      <b/>
      <sz val="9"/>
      <name val="宋体"/>
      <family val="0"/>
    </font>
    <font>
      <sz val="9"/>
      <name val="宋体"/>
      <family val="0"/>
    </font>
    <font>
      <sz val="9"/>
      <name val="仿宋"/>
      <family val="3"/>
    </font>
    <font>
      <sz val="10"/>
      <name val="仿宋"/>
      <family val="3"/>
    </font>
    <font>
      <sz val="14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20"/>
      <name val="仿宋"/>
      <family val="3"/>
    </font>
    <font>
      <sz val="2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0" fillId="0" borderId="4" applyNumberFormat="0" applyFill="0" applyAlignment="0" applyProtection="0"/>
    <xf numFmtId="0" fontId="21" fillId="8" borderId="0" applyNumberFormat="0" applyBorder="0" applyAlignment="0" applyProtection="0"/>
    <xf numFmtId="0" fontId="18" fillId="0" borderId="5" applyNumberFormat="0" applyFill="0" applyAlignment="0" applyProtection="0"/>
    <xf numFmtId="0" fontId="21" fillId="9" borderId="0" applyNumberFormat="0" applyBorder="0" applyAlignment="0" applyProtection="0"/>
    <xf numFmtId="0" fontId="32" fillId="10" borderId="6" applyNumberFormat="0" applyAlignment="0" applyProtection="0"/>
    <xf numFmtId="0" fontId="23" fillId="10" borderId="1" applyNumberFormat="0" applyAlignment="0" applyProtection="0"/>
    <xf numFmtId="0" fontId="25" fillId="11" borderId="7" applyNumberFormat="0" applyAlignment="0" applyProtection="0"/>
    <xf numFmtId="0" fontId="17" fillId="3" borderId="0" applyNumberFormat="0" applyBorder="0" applyAlignment="0" applyProtection="0"/>
    <xf numFmtId="0" fontId="21" fillId="12" borderId="0" applyNumberFormat="0" applyBorder="0" applyAlignment="0" applyProtection="0"/>
    <xf numFmtId="0" fontId="27" fillId="0" borderId="8" applyNumberFormat="0" applyFill="0" applyAlignment="0" applyProtection="0"/>
    <xf numFmtId="0" fontId="29" fillId="0" borderId="9" applyNumberFormat="0" applyFill="0" applyAlignment="0" applyProtection="0"/>
    <xf numFmtId="0" fontId="31" fillId="2" borderId="0" applyNumberFormat="0" applyBorder="0" applyAlignment="0" applyProtection="0"/>
    <xf numFmtId="0" fontId="33" fillId="13" borderId="0" applyNumberFormat="0" applyBorder="0" applyAlignment="0" applyProtection="0"/>
    <xf numFmtId="0" fontId="17" fillId="14" borderId="0" applyNumberFormat="0" applyBorder="0" applyAlignment="0" applyProtection="0"/>
    <xf numFmtId="0" fontId="2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1" fillId="20" borderId="0" applyNumberFormat="0" applyBorder="0" applyAlignment="0" applyProtection="0"/>
    <xf numFmtId="0" fontId="17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7" fillId="22" borderId="0" applyNumberFormat="0" applyBorder="0" applyAlignment="0" applyProtection="0"/>
    <xf numFmtId="0" fontId="21" fillId="23" borderId="0" applyNumberFormat="0" applyBorder="0" applyAlignment="0" applyProtection="0"/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178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 applyProtection="1">
      <alignment horizontal="center" vertical="center"/>
      <protection hidden="1"/>
    </xf>
    <xf numFmtId="0" fontId="1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10" xfId="0" applyFont="1" applyFill="1" applyBorder="1" applyAlignment="1">
      <alignment horizontal="center" vertical="center" wrapText="1"/>
    </xf>
    <xf numFmtId="179" fontId="11" fillId="0" borderId="10" xfId="0" applyNumberFormat="1" applyFont="1" applyFill="1" applyBorder="1" applyAlignment="1" applyProtection="1">
      <alignment horizontal="center" vertical="center"/>
      <protection hidden="1"/>
    </xf>
    <xf numFmtId="179" fontId="13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vertical="center"/>
    </xf>
    <xf numFmtId="0" fontId="7" fillId="0" borderId="1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11" fillId="0" borderId="10" xfId="0" applyNumberFormat="1" applyFont="1" applyBorder="1" applyAlignment="1" applyProtection="1">
      <alignment horizontal="center" vertical="center"/>
      <protection hidden="1"/>
    </xf>
    <xf numFmtId="0" fontId="11" fillId="0" borderId="10" xfId="0" applyNumberFormat="1" applyFont="1" applyBorder="1" applyAlignment="1" applyProtection="1">
      <alignment horizontal="center" vertical="center"/>
      <protection hidden="1"/>
    </xf>
    <xf numFmtId="0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="85" zoomScaleNormal="85" workbookViewId="0" topLeftCell="A1">
      <selection activeCell="B10" sqref="B10"/>
    </sheetView>
  </sheetViews>
  <sheetFormatPr defaultColWidth="9.00390625" defaultRowHeight="14.25"/>
  <cols>
    <col min="1" max="1" width="5.625" style="2" customWidth="1"/>
    <col min="2" max="2" width="16.50390625" style="6" customWidth="1"/>
    <col min="3" max="3" width="12.50390625" style="7" customWidth="1"/>
    <col min="4" max="4" width="7.75390625" style="8" customWidth="1"/>
    <col min="5" max="5" width="15.50390625" style="8" customWidth="1"/>
    <col min="6" max="6" width="9.625" style="2" customWidth="1"/>
    <col min="7" max="8" width="9.625" style="8" customWidth="1"/>
    <col min="9" max="9" width="11.50390625" style="8" customWidth="1"/>
    <col min="10" max="10" width="9.625" style="8" customWidth="1"/>
    <col min="11" max="13" width="4.375" style="2" customWidth="1"/>
    <col min="14" max="14" width="8.375" style="2" customWidth="1"/>
    <col min="15" max="16" width="8.625" style="2" customWidth="1"/>
    <col min="17" max="17" width="5.75390625" style="8" customWidth="1"/>
    <col min="18" max="19" width="3.125" style="8" customWidth="1"/>
    <col min="20" max="21" width="3.125" style="2" customWidth="1"/>
    <col min="22" max="22" width="4.625" style="8" customWidth="1"/>
    <col min="23" max="23" width="9.25390625" style="8" customWidth="1"/>
    <col min="24" max="24" width="9.00390625" style="8" hidden="1" customWidth="1"/>
    <col min="25" max="16384" width="9.00390625" style="8" customWidth="1"/>
  </cols>
  <sheetData>
    <row r="1" spans="1:23" s="2" customFormat="1" ht="42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4" ht="84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39"/>
    </row>
    <row r="3" spans="1:23" s="3" customFormat="1" ht="20.25">
      <c r="A3" s="12" t="s">
        <v>2</v>
      </c>
      <c r="B3" s="12"/>
      <c r="C3" s="12"/>
      <c r="D3" s="12"/>
      <c r="E3" s="12"/>
      <c r="F3" s="12"/>
      <c r="G3" s="1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="4" customFormat="1" ht="20.25">
      <c r="A4" s="14" t="s">
        <v>3</v>
      </c>
    </row>
    <row r="5" spans="1:23" s="4" customFormat="1" ht="20.25">
      <c r="A5" s="15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s="5" customFormat="1" ht="28.5" customHeight="1">
      <c r="A6" s="17" t="s">
        <v>5</v>
      </c>
      <c r="B6" s="17" t="s">
        <v>6</v>
      </c>
      <c r="C6" s="18" t="s">
        <v>7</v>
      </c>
      <c r="D6" s="19" t="s">
        <v>8</v>
      </c>
      <c r="E6" s="19" t="s">
        <v>9</v>
      </c>
      <c r="F6" s="17" t="s">
        <v>10</v>
      </c>
      <c r="G6" s="17"/>
      <c r="H6" s="17"/>
      <c r="I6" s="33"/>
      <c r="J6" s="34" t="s">
        <v>11</v>
      </c>
      <c r="K6" s="35"/>
      <c r="L6" s="35"/>
      <c r="M6" s="35"/>
      <c r="N6" s="35"/>
      <c r="O6" s="35"/>
      <c r="P6" s="35"/>
      <c r="Q6" s="40"/>
      <c r="R6" s="17" t="s">
        <v>12</v>
      </c>
      <c r="S6" s="17"/>
      <c r="T6" s="17"/>
      <c r="U6" s="41"/>
      <c r="V6" s="36" t="s">
        <v>13</v>
      </c>
      <c r="W6" s="17" t="s">
        <v>14</v>
      </c>
    </row>
    <row r="7" spans="1:23" s="5" customFormat="1" ht="14.25">
      <c r="A7" s="20"/>
      <c r="B7" s="17"/>
      <c r="C7" s="21"/>
      <c r="D7" s="22"/>
      <c r="E7" s="22"/>
      <c r="F7" s="17" t="s">
        <v>15</v>
      </c>
      <c r="G7" s="23" t="s">
        <v>16</v>
      </c>
      <c r="H7" s="23" t="s">
        <v>17</v>
      </c>
      <c r="I7" s="36" t="s">
        <v>18</v>
      </c>
      <c r="J7" s="19" t="s">
        <v>19</v>
      </c>
      <c r="K7" s="37" t="s">
        <v>20</v>
      </c>
      <c r="L7" s="37"/>
      <c r="M7" s="37"/>
      <c r="N7" s="34" t="s">
        <v>21</v>
      </c>
      <c r="O7" s="35"/>
      <c r="P7" s="35"/>
      <c r="Q7" s="17" t="s">
        <v>22</v>
      </c>
      <c r="R7" s="17"/>
      <c r="S7" s="17"/>
      <c r="T7" s="17"/>
      <c r="U7" s="41"/>
      <c r="V7" s="42"/>
      <c r="W7" s="17"/>
    </row>
    <row r="8" spans="1:23" s="5" customFormat="1" ht="28.5" customHeight="1">
      <c r="A8" s="20"/>
      <c r="B8" s="17"/>
      <c r="C8" s="24"/>
      <c r="D8" s="25"/>
      <c r="E8" s="25"/>
      <c r="F8" s="17"/>
      <c r="G8" s="23"/>
      <c r="H8" s="23"/>
      <c r="I8" s="38"/>
      <c r="J8" s="25"/>
      <c r="K8" s="17" t="s">
        <v>23</v>
      </c>
      <c r="L8" s="17" t="s">
        <v>24</v>
      </c>
      <c r="M8" s="17" t="s">
        <v>25</v>
      </c>
      <c r="N8" s="17" t="s">
        <v>23</v>
      </c>
      <c r="O8" s="17" t="s">
        <v>24</v>
      </c>
      <c r="P8" s="33" t="s">
        <v>25</v>
      </c>
      <c r="Q8" s="37"/>
      <c r="R8" s="17" t="s">
        <v>21</v>
      </c>
      <c r="S8" s="17" t="s">
        <v>26</v>
      </c>
      <c r="T8" s="17" t="s">
        <v>27</v>
      </c>
      <c r="U8" s="17" t="s">
        <v>22</v>
      </c>
      <c r="V8" s="43"/>
      <c r="W8" s="17"/>
    </row>
    <row r="9" spans="1:23" s="5" customFormat="1" ht="25.5" customHeight="1">
      <c r="A9" s="26">
        <v>1</v>
      </c>
      <c r="B9" s="27" t="s">
        <v>28</v>
      </c>
      <c r="C9" s="28" t="s">
        <v>29</v>
      </c>
      <c r="D9" s="28"/>
      <c r="E9" s="29" t="s">
        <v>30</v>
      </c>
      <c r="F9" s="30">
        <v>19.599999999999998</v>
      </c>
      <c r="G9" s="30"/>
      <c r="H9" s="31"/>
      <c r="I9" s="30"/>
      <c r="J9" s="30">
        <v>28.279999999999994</v>
      </c>
      <c r="K9" s="30"/>
      <c r="L9" s="30"/>
      <c r="M9" s="30"/>
      <c r="N9" s="30"/>
      <c r="O9" s="30"/>
      <c r="P9" s="30"/>
      <c r="Q9" s="28"/>
      <c r="R9" s="28" t="s">
        <v>31</v>
      </c>
      <c r="S9" s="44"/>
      <c r="T9" s="44"/>
      <c r="U9" s="44"/>
      <c r="V9" s="45"/>
      <c r="W9" s="44"/>
    </row>
    <row r="10" spans="1:23" s="5" customFormat="1" ht="25.5" customHeight="1">
      <c r="A10" s="26">
        <v>2</v>
      </c>
      <c r="B10" s="27" t="s">
        <v>32</v>
      </c>
      <c r="C10" s="28" t="s">
        <v>33</v>
      </c>
      <c r="D10" s="28"/>
      <c r="E10" s="28" t="s">
        <v>30</v>
      </c>
      <c r="F10" s="28">
        <v>44.95</v>
      </c>
      <c r="G10" s="28"/>
      <c r="H10" s="28">
        <v>6.96</v>
      </c>
      <c r="I10" s="28"/>
      <c r="J10" s="28">
        <v>55.825</v>
      </c>
      <c r="K10" s="28"/>
      <c r="L10" s="28"/>
      <c r="M10" s="28"/>
      <c r="N10" s="28"/>
      <c r="O10" s="28"/>
      <c r="P10" s="28"/>
      <c r="Q10" s="28"/>
      <c r="R10" s="28" t="s">
        <v>31</v>
      </c>
      <c r="S10" s="44"/>
      <c r="T10" s="44"/>
      <c r="U10" s="44"/>
      <c r="V10" s="46"/>
      <c r="W10" s="47"/>
    </row>
    <row r="11" spans="1:23" ht="42.75" customHeight="1">
      <c r="A11" s="32" t="s">
        <v>34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8"/>
    </row>
  </sheetData>
  <sheetProtection/>
  <mergeCells count="24">
    <mergeCell ref="A1:W1"/>
    <mergeCell ref="A2:W2"/>
    <mergeCell ref="A3:G3"/>
    <mergeCell ref="A4:W4"/>
    <mergeCell ref="A5:W5"/>
    <mergeCell ref="F6:H6"/>
    <mergeCell ref="J6:Q6"/>
    <mergeCell ref="K7:M7"/>
    <mergeCell ref="N7:P7"/>
    <mergeCell ref="A11:V11"/>
    <mergeCell ref="A6:A8"/>
    <mergeCell ref="B6:B8"/>
    <mergeCell ref="C6:C8"/>
    <mergeCell ref="D6:D8"/>
    <mergeCell ref="E6:E8"/>
    <mergeCell ref="F7:F8"/>
    <mergeCell ref="G7:G8"/>
    <mergeCell ref="H7:H8"/>
    <mergeCell ref="I7:I8"/>
    <mergeCell ref="J7:J8"/>
    <mergeCell ref="Q7:Q8"/>
    <mergeCell ref="V6:V8"/>
    <mergeCell ref="W6:W8"/>
    <mergeCell ref="R6:U7"/>
  </mergeCells>
  <printOptions horizontalCentered="1"/>
  <pageMargins left="0.39" right="0.39" top="0.59" bottom="0.39" header="0.51" footer="0.51"/>
  <pageSetup firstPageNumber="12" useFirstPageNumber="1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2"/>
  <sheetViews>
    <sheetView workbookViewId="0" topLeftCell="A1">
      <selection activeCell="D24" sqref="D24"/>
    </sheetView>
  </sheetViews>
  <sheetFormatPr defaultColWidth="9.00390625" defaultRowHeight="14.25"/>
  <cols>
    <col min="1" max="1" width="10.875" style="0" customWidth="1"/>
    <col min="2" max="6" width="9.00390625" style="1" customWidth="1"/>
    <col min="17" max="17" width="9.00390625" style="1" customWidth="1"/>
  </cols>
  <sheetData>
    <row r="1" spans="1:17" ht="14.25">
      <c r="A1" t="e">
        <f ca="1">INDIRECT("'["&amp;公示01!#REF!&amp;".xls]表3'!a1")</f>
        <v>#REF!</v>
      </c>
      <c r="B1" s="1" t="e">
        <f ca="1">INDIRECT("'["&amp;公示01!#REF!&amp;".xls]表3'!B1")</f>
        <v>#REF!</v>
      </c>
      <c r="C1" s="1" t="e">
        <f ca="1">INDIRECT("'["&amp;公示01!#REF!&amp;".xls]表3'!c1")</f>
        <v>#REF!</v>
      </c>
      <c r="D1" s="1" t="e">
        <f ca="1">INDIRECT("'["&amp;公示01!#REF!&amp;".xls]表3'!d1")</f>
        <v>#REF!</v>
      </c>
      <c r="E1" s="1" t="e">
        <f ca="1">INDIRECT("'["&amp;公示01!#REF!&amp;".xls]表3'!e1")</f>
        <v>#REF!</v>
      </c>
      <c r="F1" s="1" t="e">
        <f ca="1">INDIRECT("'["&amp;公示01!#REF!&amp;".xls]表3'!f1")</f>
        <v>#REF!</v>
      </c>
      <c r="G1" t="e">
        <f ca="1">INDIRECT("'["&amp;公示01!#REF!&amp;".xls]表3'!g1")</f>
        <v>#REF!</v>
      </c>
      <c r="H1" t="e">
        <f ca="1">INDIRECT("'["&amp;公示01!#REF!&amp;".xls]表3'!h1")</f>
        <v>#REF!</v>
      </c>
      <c r="I1" t="e">
        <f ca="1">INDIRECT("'["&amp;公示01!#REF!&amp;".xls]表3'!i1")</f>
        <v>#REF!</v>
      </c>
      <c r="J1" t="e">
        <f ca="1">INDIRECT("'["&amp;公示01!#REF!&amp;".xls]表3'!j1")</f>
        <v>#REF!</v>
      </c>
      <c r="K1" t="e">
        <f ca="1">INDIRECT("'["&amp;公示01!#REF!&amp;".xls]表3'!k1")</f>
        <v>#REF!</v>
      </c>
      <c r="L1" t="e">
        <f ca="1">INDIRECT("'["&amp;公示01!#REF!&amp;".xls]表3'!l1")</f>
        <v>#REF!</v>
      </c>
      <c r="Q1" s="1" t="e">
        <f>MID(E5,5,55)</f>
        <v>#REF!</v>
      </c>
    </row>
    <row r="2" spans="1:12" ht="14.25">
      <c r="A2" t="e">
        <f ca="1">INDIRECT("'["&amp;公示01!#REF!&amp;".xls]表3'!a2")</f>
        <v>#REF!</v>
      </c>
      <c r="B2" s="1" t="e">
        <f ca="1">INDIRECT("'["&amp;公示01!#REF!&amp;".xls]表3'!B2")</f>
        <v>#REF!</v>
      </c>
      <c r="C2" s="1" t="e">
        <f ca="1">INDIRECT("'["&amp;公示01!#REF!&amp;".xls]表3'!c2")</f>
        <v>#REF!</v>
      </c>
      <c r="D2" s="1" t="e">
        <f ca="1">INDIRECT("'["&amp;公示01!#REF!&amp;".xls]表3'!d2")</f>
        <v>#REF!</v>
      </c>
      <c r="E2" s="1" t="e">
        <f ca="1">INDIRECT("'["&amp;公示01!#REF!&amp;".xls]表3'!e2")</f>
        <v>#REF!</v>
      </c>
      <c r="F2" s="1" t="e">
        <f ca="1">INDIRECT("'["&amp;公示01!#REF!&amp;".xls]表3'!f2")</f>
        <v>#REF!</v>
      </c>
      <c r="G2" t="e">
        <f ca="1">INDIRECT("'["&amp;公示01!#REF!&amp;".xls]表3'!g2")</f>
        <v>#REF!</v>
      </c>
      <c r="H2" t="e">
        <f ca="1">INDIRECT("'["&amp;公示01!#REF!&amp;".xls]表3'!h2")</f>
        <v>#REF!</v>
      </c>
      <c r="I2" t="e">
        <f ca="1">INDIRECT("'["&amp;公示01!#REF!&amp;".xls]表3'!i2")</f>
        <v>#REF!</v>
      </c>
      <c r="J2" t="e">
        <f ca="1">INDIRECT("'["&amp;公示01!#REF!&amp;".xls]表3'!j2")</f>
        <v>#REF!</v>
      </c>
      <c r="K2" t="e">
        <f ca="1">INDIRECT("'["&amp;公示01!#REF!&amp;".xls]表3'!k2")</f>
        <v>#REF!</v>
      </c>
      <c r="L2" t="e">
        <f ca="1">INDIRECT("'["&amp;公示01!#REF!&amp;".xls]表3'!l2")</f>
        <v>#REF!</v>
      </c>
    </row>
    <row r="3" spans="1:12" ht="14.25">
      <c r="A3" t="e">
        <f ca="1">INDIRECT("'["&amp;公示01!#REF!&amp;".xls]表3'!a3")</f>
        <v>#REF!</v>
      </c>
      <c r="B3" s="1" t="e">
        <f ca="1">INDIRECT("'["&amp;公示01!#REF!&amp;".xls]表3'!B3")</f>
        <v>#REF!</v>
      </c>
      <c r="C3" s="1" t="e">
        <f ca="1">INDIRECT("'["&amp;公示01!#REF!&amp;".xls]表3'!c3")</f>
        <v>#REF!</v>
      </c>
      <c r="D3" s="1" t="e">
        <f ca="1">INDIRECT("'["&amp;公示01!#REF!&amp;".xls]表3'!d3")</f>
        <v>#REF!</v>
      </c>
      <c r="E3" s="1" t="e">
        <f ca="1">INDIRECT("'["&amp;公示01!#REF!&amp;".xls]表3'!e3")</f>
        <v>#REF!</v>
      </c>
      <c r="F3" s="1" t="e">
        <f ca="1">INDIRECT("'["&amp;公示01!#REF!&amp;".xls]表3'!f3")</f>
        <v>#REF!</v>
      </c>
      <c r="G3" t="e">
        <f ca="1">INDIRECT("'["&amp;公示01!#REF!&amp;".xls]表3'!g3")</f>
        <v>#REF!</v>
      </c>
      <c r="H3" t="e">
        <f ca="1">INDIRECT("'["&amp;公示01!#REF!&amp;".xls]表3'!h3")</f>
        <v>#REF!</v>
      </c>
      <c r="I3" t="e">
        <f ca="1">INDIRECT("'["&amp;公示01!#REF!&amp;".xls]表3'!i3")</f>
        <v>#REF!</v>
      </c>
      <c r="J3" t="e">
        <f ca="1">INDIRECT("'["&amp;公示01!#REF!&amp;".xls]表3'!j3")</f>
        <v>#REF!</v>
      </c>
      <c r="K3" t="e">
        <f ca="1">INDIRECT("'["&amp;公示01!#REF!&amp;".xls]表3'!k3")</f>
        <v>#REF!</v>
      </c>
      <c r="L3" t="e">
        <f ca="1">INDIRECT("'["&amp;公示01!#REF!&amp;".xls]表3'!l3")</f>
        <v>#REF!</v>
      </c>
    </row>
    <row r="4" spans="1:12" ht="14.25">
      <c r="A4" t="e">
        <f ca="1">INDIRECT("'["&amp;公示01!#REF!&amp;".xls]表3'!a4")</f>
        <v>#REF!</v>
      </c>
      <c r="B4" s="1" t="e">
        <f ca="1">INDIRECT("'["&amp;公示01!#REF!&amp;".xls]表3'!B4")</f>
        <v>#REF!</v>
      </c>
      <c r="C4" s="1" t="e">
        <f ca="1">INDIRECT("'["&amp;公示01!#REF!&amp;".xls]表3'!c4")</f>
        <v>#REF!</v>
      </c>
      <c r="D4" s="1" t="e">
        <f ca="1">INDIRECT("'["&amp;公示01!#REF!&amp;".xls]表3'!d4")</f>
        <v>#REF!</v>
      </c>
      <c r="E4" s="1" t="e">
        <f ca="1">INDIRECT("'["&amp;公示01!#REF!&amp;".xls]表3'!e4")</f>
        <v>#REF!</v>
      </c>
      <c r="F4" s="1" t="e">
        <f ca="1">INDIRECT("'["&amp;公示01!#REF!&amp;".xls]表3'!f4")</f>
        <v>#REF!</v>
      </c>
      <c r="G4" t="e">
        <f ca="1">INDIRECT("'["&amp;公示01!#REF!&amp;".xls]表3'!g4")</f>
        <v>#REF!</v>
      </c>
      <c r="H4" t="e">
        <f ca="1">INDIRECT("'["&amp;公示01!#REF!&amp;".xls]表3'!h4")</f>
        <v>#REF!</v>
      </c>
      <c r="I4" t="e">
        <f ca="1">INDIRECT("'["&amp;公示01!#REF!&amp;".xls]表3'!i4")</f>
        <v>#REF!</v>
      </c>
      <c r="J4" t="e">
        <f ca="1">INDIRECT("'["&amp;公示01!#REF!&amp;".xls]表3'!j4")</f>
        <v>#REF!</v>
      </c>
      <c r="K4" t="e">
        <f ca="1">INDIRECT("'["&amp;公示01!#REF!&amp;".xls]表3'!k4")</f>
        <v>#REF!</v>
      </c>
      <c r="L4" t="e">
        <f ca="1">INDIRECT("'["&amp;公示01!#REF!&amp;".xls]表3'!l4")</f>
        <v>#REF!</v>
      </c>
    </row>
    <row r="5" spans="1:12" ht="14.25">
      <c r="A5" t="e">
        <f ca="1">INDIRECT("'["&amp;公示01!#REF!&amp;".xls]表3'!a5")</f>
        <v>#REF!</v>
      </c>
      <c r="B5" s="1" t="e">
        <f ca="1">INDIRECT("'["&amp;公示01!#REF!&amp;".xls]表3'!B5")</f>
        <v>#REF!</v>
      </c>
      <c r="C5" s="1" t="e">
        <f ca="1">INDIRECT("'["&amp;公示01!#REF!&amp;".xls]表3'!c5")</f>
        <v>#REF!</v>
      </c>
      <c r="D5" s="1" t="e">
        <f ca="1">INDIRECT("'["&amp;公示01!#REF!&amp;".xls]表3'!d5")</f>
        <v>#REF!</v>
      </c>
      <c r="E5" s="1" t="e">
        <f ca="1">INDIRECT("'["&amp;公示01!#REF!&amp;".xls]表3'!e5")</f>
        <v>#REF!</v>
      </c>
      <c r="F5" s="1" t="e">
        <f ca="1">INDIRECT("'["&amp;公示01!#REF!&amp;".xls]表3'!f5")</f>
        <v>#REF!</v>
      </c>
      <c r="G5" t="e">
        <f ca="1">INDIRECT("'["&amp;公示01!#REF!&amp;".xls]表3'!g5")</f>
        <v>#REF!</v>
      </c>
      <c r="H5" t="e">
        <f ca="1">INDIRECT("'["&amp;公示01!#REF!&amp;".xls]表3'!h5")</f>
        <v>#REF!</v>
      </c>
      <c r="I5" t="e">
        <f ca="1">INDIRECT("'["&amp;公示01!#REF!&amp;".xls]表3'!i5")</f>
        <v>#REF!</v>
      </c>
      <c r="J5" t="e">
        <f ca="1">INDIRECT("'["&amp;公示01!#REF!&amp;".xls]表3'!j5")</f>
        <v>#REF!</v>
      </c>
      <c r="K5" t="e">
        <f ca="1">INDIRECT("'["&amp;公示01!#REF!&amp;".xls]表3'!k5")</f>
        <v>#REF!</v>
      </c>
      <c r="L5" t="e">
        <f ca="1">INDIRECT("'["&amp;公示01!#REF!&amp;".xls]表3'!l5")</f>
        <v>#REF!</v>
      </c>
    </row>
    <row r="6" spans="1:12" ht="14.25">
      <c r="A6" t="e">
        <f ca="1">INDIRECT("'["&amp;公示01!#REF!&amp;".xls]表3'!a6")</f>
        <v>#REF!</v>
      </c>
      <c r="B6" s="1" t="e">
        <f ca="1">INDIRECT("'["&amp;公示01!#REF!&amp;".xls]表3'!B6")</f>
        <v>#REF!</v>
      </c>
      <c r="C6" s="1" t="e">
        <f ca="1">INDIRECT("'["&amp;公示01!#REF!&amp;".xls]表3'!c6")</f>
        <v>#REF!</v>
      </c>
      <c r="D6" s="1" t="e">
        <f ca="1">INDIRECT("'["&amp;公示01!#REF!&amp;".xls]表3'!d6")</f>
        <v>#REF!</v>
      </c>
      <c r="E6" s="1" t="e">
        <f ca="1">INDIRECT("'["&amp;公示01!#REF!&amp;".xls]表3'!e6")</f>
        <v>#REF!</v>
      </c>
      <c r="F6" s="1" t="e">
        <f ca="1">INDIRECT("'["&amp;公示01!#REF!&amp;".xls]表3'!f6")</f>
        <v>#REF!</v>
      </c>
      <c r="G6" t="e">
        <f ca="1">INDIRECT("'["&amp;公示01!#REF!&amp;".xls]表3'!g6")</f>
        <v>#REF!</v>
      </c>
      <c r="H6" t="e">
        <f ca="1">INDIRECT("'["&amp;公示01!#REF!&amp;".xls]表3'!h6")</f>
        <v>#REF!</v>
      </c>
      <c r="I6" t="e">
        <f ca="1">INDIRECT("'["&amp;公示01!#REF!&amp;".xls]表3'!i6")</f>
        <v>#REF!</v>
      </c>
      <c r="J6" t="e">
        <f ca="1">INDIRECT("'["&amp;公示01!#REF!&amp;".xls]表3'!j6")</f>
        <v>#REF!</v>
      </c>
      <c r="K6" t="e">
        <f ca="1">INDIRECT("'["&amp;公示01!#REF!&amp;".xls]表3'!k6")</f>
        <v>#REF!</v>
      </c>
      <c r="L6" t="e">
        <f ca="1">INDIRECT("'["&amp;公示01!#REF!&amp;".xls]表3'!l6")</f>
        <v>#REF!</v>
      </c>
    </row>
    <row r="7" spans="1:12" ht="14.25">
      <c r="A7" t="e">
        <f ca="1">INDIRECT("'["&amp;公示01!#REF!&amp;".xls]表3'!a7")</f>
        <v>#REF!</v>
      </c>
      <c r="B7" s="1" t="e">
        <f ca="1">INDIRECT("'["&amp;公示01!#REF!&amp;".xls]表3'!B7")</f>
        <v>#REF!</v>
      </c>
      <c r="C7" s="1" t="e">
        <f ca="1">INDIRECT("'["&amp;公示01!#REF!&amp;".xls]表3'!c7")</f>
        <v>#REF!</v>
      </c>
      <c r="D7" s="1" t="e">
        <f ca="1">INDIRECT("'["&amp;公示01!#REF!&amp;".xls]表3'!d7")</f>
        <v>#REF!</v>
      </c>
      <c r="E7" s="1" t="e">
        <f ca="1">INDIRECT("'["&amp;公示01!#REF!&amp;".xls]表3'!e7")</f>
        <v>#REF!</v>
      </c>
      <c r="F7" s="1" t="e">
        <f ca="1">INDIRECT("'["&amp;公示01!#REF!&amp;".xls]表3'!f7")</f>
        <v>#REF!</v>
      </c>
      <c r="G7" t="e">
        <f ca="1">INDIRECT("'["&amp;公示01!#REF!&amp;".xls]表3'!g7")</f>
        <v>#REF!</v>
      </c>
      <c r="H7" t="e">
        <f ca="1">INDIRECT("'["&amp;公示01!#REF!&amp;".xls]表3'!h7")</f>
        <v>#REF!</v>
      </c>
      <c r="I7" t="e">
        <f ca="1">INDIRECT("'["&amp;公示01!#REF!&amp;".xls]表3'!i7")</f>
        <v>#REF!</v>
      </c>
      <c r="J7" t="e">
        <f ca="1">INDIRECT("'["&amp;公示01!#REF!&amp;".xls]表3'!j7")</f>
        <v>#REF!</v>
      </c>
      <c r="K7" t="e">
        <f ca="1">INDIRECT("'["&amp;公示01!#REF!&amp;".xls]表3'!k7")</f>
        <v>#REF!</v>
      </c>
      <c r="L7" t="e">
        <f ca="1">INDIRECT("'["&amp;公示01!#REF!&amp;".xls]表3'!l7")</f>
        <v>#REF!</v>
      </c>
    </row>
    <row r="8" spans="1:12" ht="14.25">
      <c r="A8" t="e">
        <f ca="1">INDIRECT("'["&amp;公示01!#REF!&amp;".xls]表3'!a8")</f>
        <v>#REF!</v>
      </c>
      <c r="B8" s="1" t="e">
        <f ca="1">INDIRECT("'["&amp;公示01!#REF!&amp;".xls]表3'!B8")</f>
        <v>#REF!</v>
      </c>
      <c r="C8" s="1" t="e">
        <f ca="1">INDIRECT("'["&amp;公示01!#REF!&amp;".xls]表3'!c8")</f>
        <v>#REF!</v>
      </c>
      <c r="D8" s="1" t="e">
        <f ca="1">INDIRECT("'["&amp;公示01!#REF!&amp;".xls]表3'!d8")</f>
        <v>#REF!</v>
      </c>
      <c r="E8" s="1" t="e">
        <f ca="1">INDIRECT("'["&amp;公示01!#REF!&amp;".xls]表3'!e8")</f>
        <v>#REF!</v>
      </c>
      <c r="F8" s="1" t="e">
        <f ca="1">INDIRECT("'["&amp;公示01!#REF!&amp;".xls]表3'!f8")</f>
        <v>#REF!</v>
      </c>
      <c r="G8" t="e">
        <f ca="1">INDIRECT("'["&amp;公示01!#REF!&amp;".xls]表3'!g8")</f>
        <v>#REF!</v>
      </c>
      <c r="H8" t="e">
        <f ca="1">INDIRECT("'["&amp;公示01!#REF!&amp;".xls]表3'!h8")</f>
        <v>#REF!</v>
      </c>
      <c r="I8" t="e">
        <f ca="1">INDIRECT("'["&amp;公示01!#REF!&amp;".xls]表3'!i8")</f>
        <v>#REF!</v>
      </c>
      <c r="J8" t="e">
        <f ca="1">INDIRECT("'["&amp;公示01!#REF!&amp;".xls]表3'!j8")</f>
        <v>#REF!</v>
      </c>
      <c r="K8" t="e">
        <f ca="1">INDIRECT("'["&amp;公示01!#REF!&amp;".xls]表3'!k8")</f>
        <v>#REF!</v>
      </c>
      <c r="L8" t="e">
        <f ca="1">INDIRECT("'["&amp;公示01!#REF!&amp;".xls]表3'!l8")</f>
        <v>#REF!</v>
      </c>
    </row>
    <row r="9" spans="1:12" ht="14.25">
      <c r="A9" t="e">
        <f ca="1">INDIRECT("'["&amp;公示01!#REF!&amp;".xls]表3'!a9")</f>
        <v>#REF!</v>
      </c>
      <c r="B9" s="1" t="e">
        <f ca="1">INDIRECT("'["&amp;公示01!#REF!&amp;".xls]表3'!B9")</f>
        <v>#REF!</v>
      </c>
      <c r="C9" s="1" t="e">
        <f ca="1">INDIRECT("'["&amp;公示01!#REF!&amp;".xls]表3'!c9")</f>
        <v>#REF!</v>
      </c>
      <c r="D9" s="1" t="e">
        <f ca="1">INDIRECT("'["&amp;公示01!#REF!&amp;".xls]表3'!d9")</f>
        <v>#REF!</v>
      </c>
      <c r="E9" s="1" t="e">
        <f ca="1">INDIRECT("'["&amp;公示01!#REF!&amp;".xls]表3'!e9")</f>
        <v>#REF!</v>
      </c>
      <c r="F9" s="1" t="e">
        <f ca="1">INDIRECT("'["&amp;公示01!#REF!&amp;".xls]表3'!f9")</f>
        <v>#REF!</v>
      </c>
      <c r="G9" t="e">
        <f ca="1">INDIRECT("'["&amp;公示01!#REF!&amp;".xls]表3'!g9")</f>
        <v>#REF!</v>
      </c>
      <c r="H9" t="e">
        <f ca="1">INDIRECT("'["&amp;公示01!#REF!&amp;".xls]表3'!h9")</f>
        <v>#REF!</v>
      </c>
      <c r="I9" t="e">
        <f ca="1">INDIRECT("'["&amp;公示01!#REF!&amp;".xls]表3'!i9")</f>
        <v>#REF!</v>
      </c>
      <c r="J9" t="e">
        <f ca="1">INDIRECT("'["&amp;公示01!#REF!&amp;".xls]表3'!j9")</f>
        <v>#REF!</v>
      </c>
      <c r="K9" t="e">
        <f ca="1">INDIRECT("'["&amp;公示01!#REF!&amp;".xls]表3'!k9")</f>
        <v>#REF!</v>
      </c>
      <c r="L9" t="e">
        <f ca="1">INDIRECT("'["&amp;公示01!#REF!&amp;".xls]表3'!l9")</f>
        <v>#REF!</v>
      </c>
    </row>
    <row r="10" spans="1:12" ht="14.25">
      <c r="A10" t="e">
        <f ca="1">INDIRECT("'["&amp;公示01!#REF!&amp;".xls]表3'!a10")</f>
        <v>#REF!</v>
      </c>
      <c r="B10" s="1" t="e">
        <f ca="1">INDIRECT("'["&amp;公示01!#REF!&amp;".xls]表3'!B10")</f>
        <v>#REF!</v>
      </c>
      <c r="C10" s="1" t="e">
        <f ca="1">INDIRECT("'["&amp;公示01!#REF!&amp;".xls]表3'!c10")</f>
        <v>#REF!</v>
      </c>
      <c r="D10" s="1" t="e">
        <f ca="1">INDIRECT("'["&amp;公示01!#REF!&amp;".xls]表3'!d10")</f>
        <v>#REF!</v>
      </c>
      <c r="E10" s="1" t="e">
        <f ca="1">INDIRECT("'["&amp;公示01!#REF!&amp;".xls]表3'!e10")</f>
        <v>#REF!</v>
      </c>
      <c r="F10" s="1" t="e">
        <f ca="1">INDIRECT("'["&amp;公示01!#REF!&amp;".xls]表3'!f10")</f>
        <v>#REF!</v>
      </c>
      <c r="G10" t="e">
        <f ca="1">INDIRECT("'["&amp;公示01!#REF!&amp;".xls]表3'!g10")</f>
        <v>#REF!</v>
      </c>
      <c r="H10" t="e">
        <f ca="1">INDIRECT("'["&amp;公示01!#REF!&amp;".xls]表3'!h10")</f>
        <v>#REF!</v>
      </c>
      <c r="I10" t="e">
        <f ca="1">INDIRECT("'["&amp;公示01!#REF!&amp;".xls]表3'!i10")</f>
        <v>#REF!</v>
      </c>
      <c r="J10" t="e">
        <f ca="1">INDIRECT("'["&amp;公示01!#REF!&amp;".xls]表3'!j10")</f>
        <v>#REF!</v>
      </c>
      <c r="K10" t="e">
        <f ca="1">INDIRECT("'["&amp;公示01!#REF!&amp;".xls]表3'!k10")</f>
        <v>#REF!</v>
      </c>
      <c r="L10" t="e">
        <f ca="1">INDIRECT("'["&amp;公示01!#REF!&amp;".xls]表3'!l10")</f>
        <v>#REF!</v>
      </c>
    </row>
    <row r="11" spans="1:12" ht="14.25">
      <c r="A11" t="e">
        <f ca="1">INDIRECT("'["&amp;公示01!#REF!&amp;".xls]表3'!a11")</f>
        <v>#REF!</v>
      </c>
      <c r="B11" s="1" t="e">
        <f ca="1">INDIRECT("'["&amp;公示01!#REF!&amp;".xls]表3'!B11")</f>
        <v>#REF!</v>
      </c>
      <c r="C11" s="1" t="e">
        <f ca="1">INDIRECT("'["&amp;公示01!#REF!&amp;".xls]表3'!c11")</f>
        <v>#REF!</v>
      </c>
      <c r="D11" s="1" t="e">
        <f ca="1">INDIRECT("'["&amp;公示01!#REF!&amp;".xls]表3'!d11")</f>
        <v>#REF!</v>
      </c>
      <c r="E11" s="1" t="e">
        <f ca="1">INDIRECT("'["&amp;公示01!#REF!&amp;".xls]表3'!e11")</f>
        <v>#REF!</v>
      </c>
      <c r="F11" s="1" t="e">
        <f ca="1">INDIRECT("'["&amp;公示01!#REF!&amp;".xls]表3'!f11")</f>
        <v>#REF!</v>
      </c>
      <c r="G11" t="e">
        <f ca="1">INDIRECT("'["&amp;公示01!#REF!&amp;".xls]表3'!g11")</f>
        <v>#REF!</v>
      </c>
      <c r="H11" t="e">
        <f ca="1">INDIRECT("'["&amp;公示01!#REF!&amp;".xls]表3'!h11")</f>
        <v>#REF!</v>
      </c>
      <c r="I11" t="e">
        <f ca="1">INDIRECT("'["&amp;公示01!#REF!&amp;".xls]表3'!i11")</f>
        <v>#REF!</v>
      </c>
      <c r="J11" t="e">
        <f ca="1">INDIRECT("'["&amp;公示01!#REF!&amp;".xls]表3'!j11")</f>
        <v>#REF!</v>
      </c>
      <c r="K11" t="e">
        <f ca="1">INDIRECT("'["&amp;公示01!#REF!&amp;".xls]表3'!k11")</f>
        <v>#REF!</v>
      </c>
      <c r="L11" t="e">
        <f ca="1">INDIRECT("'["&amp;公示01!#REF!&amp;".xls]表3'!l11")</f>
        <v>#REF!</v>
      </c>
    </row>
    <row r="12" spans="1:12" ht="14.25">
      <c r="A12" t="e">
        <f ca="1">INDIRECT("'["&amp;公示01!#REF!&amp;".xls]表3'!a12")</f>
        <v>#REF!</v>
      </c>
      <c r="B12" s="1" t="e">
        <f ca="1">INDIRECT("'["&amp;公示01!#REF!&amp;".xls]表3'!B12")</f>
        <v>#REF!</v>
      </c>
      <c r="C12" s="1" t="e">
        <f ca="1">INDIRECT("'["&amp;公示01!#REF!&amp;".xls]表3'!c12")</f>
        <v>#REF!</v>
      </c>
      <c r="D12" s="1" t="e">
        <f ca="1">INDIRECT("'["&amp;公示01!#REF!&amp;".xls]表3'!d12")</f>
        <v>#REF!</v>
      </c>
      <c r="E12" s="1" t="e">
        <f ca="1">INDIRECT("'["&amp;公示01!#REF!&amp;".xls]表3'!e12")</f>
        <v>#REF!</v>
      </c>
      <c r="F12" s="1" t="e">
        <f ca="1">INDIRECT("'["&amp;公示01!#REF!&amp;".xls]表3'!f12")</f>
        <v>#REF!</v>
      </c>
      <c r="G12" t="e">
        <f ca="1">INDIRECT("'["&amp;公示01!#REF!&amp;".xls]表3'!g12")</f>
        <v>#REF!</v>
      </c>
      <c r="H12" t="e">
        <f ca="1">INDIRECT("'["&amp;公示01!#REF!&amp;".xls]表3'!h12")</f>
        <v>#REF!</v>
      </c>
      <c r="I12" t="e">
        <f ca="1">INDIRECT("'["&amp;公示01!#REF!&amp;".xls]表3'!i12")</f>
        <v>#REF!</v>
      </c>
      <c r="J12" t="e">
        <f ca="1">INDIRECT("'["&amp;公示01!#REF!&amp;".xls]表3'!j12")</f>
        <v>#REF!</v>
      </c>
      <c r="K12" t="e">
        <f ca="1">INDIRECT("'["&amp;公示01!#REF!&amp;".xls]表3'!k12")</f>
        <v>#REF!</v>
      </c>
      <c r="L12" t="e">
        <f ca="1">INDIRECT("'["&amp;公示01!#REF!&amp;".xls]表3'!l12")</f>
        <v>#REF!</v>
      </c>
    </row>
    <row r="13" spans="1:12" ht="14.25">
      <c r="A13" t="e">
        <f ca="1">INDIRECT("'["&amp;公示01!#REF!&amp;".xls]表3'!a13")</f>
        <v>#REF!</v>
      </c>
      <c r="B13" s="1" t="e">
        <f ca="1">INDIRECT("'["&amp;公示01!#REF!&amp;".xls]表3'!B13")</f>
        <v>#REF!</v>
      </c>
      <c r="C13" s="1" t="e">
        <f ca="1">INDIRECT("'["&amp;公示01!#REF!&amp;".xls]表3'!c13")</f>
        <v>#REF!</v>
      </c>
      <c r="D13" s="1" t="e">
        <f ca="1">INDIRECT("'["&amp;公示01!#REF!&amp;".xls]表3'!d13")</f>
        <v>#REF!</v>
      </c>
      <c r="E13" s="1" t="e">
        <f ca="1">INDIRECT("'["&amp;公示01!#REF!&amp;".xls]表3'!e13")</f>
        <v>#REF!</v>
      </c>
      <c r="F13" s="1" t="e">
        <f ca="1">INDIRECT("'["&amp;公示01!#REF!&amp;".xls]表3'!f13")</f>
        <v>#REF!</v>
      </c>
      <c r="G13" t="e">
        <f ca="1">INDIRECT("'["&amp;公示01!#REF!&amp;".xls]表3'!g13")</f>
        <v>#REF!</v>
      </c>
      <c r="H13" t="e">
        <f ca="1">INDIRECT("'["&amp;公示01!#REF!&amp;".xls]表3'!h13")</f>
        <v>#REF!</v>
      </c>
      <c r="I13" t="e">
        <f ca="1">INDIRECT("'["&amp;公示01!#REF!&amp;".xls]表3'!i13")</f>
        <v>#REF!</v>
      </c>
      <c r="J13" t="e">
        <f ca="1">INDIRECT("'["&amp;公示01!#REF!&amp;".xls]表3'!j13")</f>
        <v>#REF!</v>
      </c>
      <c r="K13" t="e">
        <f ca="1">INDIRECT("'["&amp;公示01!#REF!&amp;".xls]表3'!k13")</f>
        <v>#REF!</v>
      </c>
      <c r="L13" t="e">
        <f ca="1">INDIRECT("'["&amp;公示01!#REF!&amp;".xls]表3'!l13")</f>
        <v>#REF!</v>
      </c>
    </row>
    <row r="14" spans="1:12" ht="14.25">
      <c r="A14" t="e">
        <f ca="1">INDIRECT("'["&amp;公示01!#REF!&amp;".xls]表3'!a14")</f>
        <v>#REF!</v>
      </c>
      <c r="B14" s="1" t="e">
        <f ca="1">INDIRECT("'["&amp;公示01!#REF!&amp;".xls]表3'!B14")</f>
        <v>#REF!</v>
      </c>
      <c r="C14" s="1" t="e">
        <f ca="1">INDIRECT("'["&amp;公示01!#REF!&amp;".xls]表3'!c14")</f>
        <v>#REF!</v>
      </c>
      <c r="D14" s="1" t="e">
        <f ca="1">INDIRECT("'["&amp;公示01!#REF!&amp;".xls]表3'!d14")</f>
        <v>#REF!</v>
      </c>
      <c r="E14" s="1" t="e">
        <f ca="1">INDIRECT("'["&amp;公示01!#REF!&amp;".xls]表3'!e14")</f>
        <v>#REF!</v>
      </c>
      <c r="F14" s="1" t="e">
        <f ca="1">INDIRECT("'["&amp;公示01!#REF!&amp;".xls]表3'!f14")</f>
        <v>#REF!</v>
      </c>
      <c r="G14" t="e">
        <f ca="1">INDIRECT("'["&amp;公示01!#REF!&amp;".xls]表3'!g14")</f>
        <v>#REF!</v>
      </c>
      <c r="H14" t="e">
        <f ca="1">INDIRECT("'["&amp;公示01!#REF!&amp;".xls]表3'!h14")</f>
        <v>#REF!</v>
      </c>
      <c r="I14" t="e">
        <f ca="1">INDIRECT("'["&amp;公示01!#REF!&amp;".xls]表3'!i14")</f>
        <v>#REF!</v>
      </c>
      <c r="J14" t="e">
        <f ca="1">INDIRECT("'["&amp;公示01!#REF!&amp;".xls]表3'!j14")</f>
        <v>#REF!</v>
      </c>
      <c r="K14" t="e">
        <f ca="1">INDIRECT("'["&amp;公示01!#REF!&amp;".xls]表3'!k14")</f>
        <v>#REF!</v>
      </c>
      <c r="L14" t="e">
        <f ca="1">INDIRECT("'["&amp;公示01!#REF!&amp;".xls]表3'!l14")</f>
        <v>#REF!</v>
      </c>
    </row>
    <row r="15" spans="1:12" ht="14.25">
      <c r="A15" t="e">
        <f ca="1">INDIRECT("'["&amp;公示01!#REF!&amp;".xls]表3'!a15")</f>
        <v>#REF!</v>
      </c>
      <c r="B15" s="1" t="e">
        <f ca="1">INDIRECT("'["&amp;公示01!#REF!&amp;".xls]表3'!B15")</f>
        <v>#REF!</v>
      </c>
      <c r="C15" s="1" t="e">
        <f ca="1">INDIRECT("'["&amp;公示01!#REF!&amp;".xls]表3'!c15")</f>
        <v>#REF!</v>
      </c>
      <c r="D15" s="1" t="e">
        <f ca="1">INDIRECT("'["&amp;公示01!#REF!&amp;".xls]表3'!d15")</f>
        <v>#REF!</v>
      </c>
      <c r="E15" s="1" t="e">
        <f ca="1">INDIRECT("'["&amp;公示01!#REF!&amp;".xls]表3'!e15")</f>
        <v>#REF!</v>
      </c>
      <c r="F15" s="1" t="e">
        <f ca="1">INDIRECT("'["&amp;公示01!#REF!&amp;".xls]表3'!f15")</f>
        <v>#REF!</v>
      </c>
      <c r="G15" t="e">
        <f ca="1">INDIRECT("'["&amp;公示01!#REF!&amp;".xls]表3'!g15")</f>
        <v>#REF!</v>
      </c>
      <c r="H15" t="e">
        <f ca="1">INDIRECT("'["&amp;公示01!#REF!&amp;".xls]表3'!h15")</f>
        <v>#REF!</v>
      </c>
      <c r="I15" t="e">
        <f ca="1">INDIRECT("'["&amp;公示01!#REF!&amp;".xls]表3'!i15")</f>
        <v>#REF!</v>
      </c>
      <c r="J15" t="e">
        <f ca="1">INDIRECT("'["&amp;公示01!#REF!&amp;".xls]表3'!j15")</f>
        <v>#REF!</v>
      </c>
      <c r="K15" t="e">
        <f ca="1">INDIRECT("'["&amp;公示01!#REF!&amp;".xls]表3'!k15")</f>
        <v>#REF!</v>
      </c>
      <c r="L15" t="e">
        <f ca="1">INDIRECT("'["&amp;公示01!#REF!&amp;".xls]表3'!l15")</f>
        <v>#REF!</v>
      </c>
    </row>
    <row r="16" spans="1:12" ht="14.25">
      <c r="A16" t="e">
        <f ca="1">INDIRECT("'["&amp;公示01!#REF!&amp;".xls]表3'!a16")</f>
        <v>#REF!</v>
      </c>
      <c r="B16" s="1" t="e">
        <f ca="1">INDIRECT("'["&amp;公示01!#REF!&amp;".xls]表3'!B16")</f>
        <v>#REF!</v>
      </c>
      <c r="C16" s="1" t="e">
        <f ca="1">INDIRECT("'["&amp;公示01!#REF!&amp;".xls]表3'!c16")</f>
        <v>#REF!</v>
      </c>
      <c r="D16" s="1" t="e">
        <f ca="1">INDIRECT("'["&amp;公示01!#REF!&amp;".xls]表3'!d16")</f>
        <v>#REF!</v>
      </c>
      <c r="E16" s="1" t="e">
        <f ca="1">INDIRECT("'["&amp;公示01!#REF!&amp;".xls]表3'!e16")</f>
        <v>#REF!</v>
      </c>
      <c r="F16" s="1" t="e">
        <f ca="1">INDIRECT("'["&amp;公示01!#REF!&amp;".xls]表3'!f16")</f>
        <v>#REF!</v>
      </c>
      <c r="G16" t="e">
        <f ca="1">INDIRECT("'["&amp;公示01!#REF!&amp;".xls]表3'!g16")</f>
        <v>#REF!</v>
      </c>
      <c r="H16" t="e">
        <f ca="1">INDIRECT("'["&amp;公示01!#REF!&amp;".xls]表3'!h16")</f>
        <v>#REF!</v>
      </c>
      <c r="I16" t="e">
        <f ca="1">INDIRECT("'["&amp;公示01!#REF!&amp;".xls]表3'!i16")</f>
        <v>#REF!</v>
      </c>
      <c r="J16" t="e">
        <f ca="1">INDIRECT("'["&amp;公示01!#REF!&amp;".xls]表3'!j16")</f>
        <v>#REF!</v>
      </c>
      <c r="K16" t="e">
        <f ca="1">INDIRECT("'["&amp;公示01!#REF!&amp;".xls]表3'!k16")</f>
        <v>#REF!</v>
      </c>
      <c r="L16" t="e">
        <f ca="1">INDIRECT("'["&amp;公示01!#REF!&amp;".xls]表3'!l16")</f>
        <v>#REF!</v>
      </c>
    </row>
    <row r="17" spans="1:12" ht="14.25">
      <c r="A17" t="e">
        <f ca="1">INDIRECT("'["&amp;公示01!#REF!&amp;".xls]表3'!a17")</f>
        <v>#REF!</v>
      </c>
      <c r="B17" s="1" t="e">
        <f ca="1">INDIRECT("'["&amp;公示01!#REF!&amp;".xls]表3'!B17")</f>
        <v>#REF!</v>
      </c>
      <c r="C17" s="1" t="e">
        <f ca="1">INDIRECT("'["&amp;公示01!#REF!&amp;".xls]表3'!c17")</f>
        <v>#REF!</v>
      </c>
      <c r="D17" s="1" t="e">
        <f ca="1">INDIRECT("'["&amp;公示01!#REF!&amp;".xls]表3'!d17")</f>
        <v>#REF!</v>
      </c>
      <c r="E17" s="1" t="e">
        <f ca="1">INDIRECT("'["&amp;公示01!#REF!&amp;".xls]表3'!e17")</f>
        <v>#REF!</v>
      </c>
      <c r="F17" s="1" t="e">
        <f ca="1">INDIRECT("'["&amp;公示01!#REF!&amp;".xls]表3'!f17")</f>
        <v>#REF!</v>
      </c>
      <c r="G17" t="e">
        <f ca="1">INDIRECT("'["&amp;公示01!#REF!&amp;".xls]表3'!g17")</f>
        <v>#REF!</v>
      </c>
      <c r="H17" t="e">
        <f ca="1">INDIRECT("'["&amp;公示01!#REF!&amp;".xls]表3'!h17")</f>
        <v>#REF!</v>
      </c>
      <c r="I17" t="e">
        <f ca="1">INDIRECT("'["&amp;公示01!#REF!&amp;".xls]表3'!i17")</f>
        <v>#REF!</v>
      </c>
      <c r="J17" t="e">
        <f ca="1">INDIRECT("'["&amp;公示01!#REF!&amp;".xls]表3'!j17")</f>
        <v>#REF!</v>
      </c>
      <c r="K17" t="e">
        <f ca="1">INDIRECT("'["&amp;公示01!#REF!&amp;".xls]表3'!k17")</f>
        <v>#REF!</v>
      </c>
      <c r="L17" t="e">
        <f ca="1">INDIRECT("'["&amp;公示01!#REF!&amp;".xls]表3'!l17")</f>
        <v>#REF!</v>
      </c>
    </row>
    <row r="18" spans="1:12" ht="14.25">
      <c r="A18" t="e">
        <f ca="1">INDIRECT("'["&amp;公示01!#REF!&amp;".xls]表3'!a18")</f>
        <v>#REF!</v>
      </c>
      <c r="B18" s="1" t="e">
        <f ca="1">INDIRECT("'["&amp;公示01!#REF!&amp;".xls]表3'!B18")</f>
        <v>#REF!</v>
      </c>
      <c r="C18" s="1" t="e">
        <f ca="1">INDIRECT("'["&amp;公示01!#REF!&amp;".xls]表3'!c18")</f>
        <v>#REF!</v>
      </c>
      <c r="D18" s="1" t="e">
        <f ca="1">INDIRECT("'["&amp;公示01!#REF!&amp;".xls]表3'!d18")</f>
        <v>#REF!</v>
      </c>
      <c r="E18" s="1" t="e">
        <f ca="1">INDIRECT("'["&amp;公示01!#REF!&amp;".xls]表3'!e18")</f>
        <v>#REF!</v>
      </c>
      <c r="F18" s="1" t="e">
        <f ca="1">INDIRECT("'["&amp;公示01!#REF!&amp;".xls]表3'!f18")</f>
        <v>#REF!</v>
      </c>
      <c r="G18" t="e">
        <f ca="1">INDIRECT("'["&amp;公示01!#REF!&amp;".xls]表3'!g18")</f>
        <v>#REF!</v>
      </c>
      <c r="H18" t="e">
        <f ca="1">INDIRECT("'["&amp;公示01!#REF!&amp;".xls]表3'!h18")</f>
        <v>#REF!</v>
      </c>
      <c r="I18" t="e">
        <f ca="1">INDIRECT("'["&amp;公示01!#REF!&amp;".xls]表3'!i18")</f>
        <v>#REF!</v>
      </c>
      <c r="J18" t="e">
        <f ca="1">INDIRECT("'["&amp;公示01!#REF!&amp;".xls]表3'!j18")</f>
        <v>#REF!</v>
      </c>
      <c r="K18" t="e">
        <f ca="1">INDIRECT("'["&amp;公示01!#REF!&amp;".xls]表3'!k18")</f>
        <v>#REF!</v>
      </c>
      <c r="L18" t="e">
        <f ca="1">INDIRECT("'["&amp;公示01!#REF!&amp;".xls]表3'!l18")</f>
        <v>#REF!</v>
      </c>
    </row>
    <row r="19" spans="1:12" ht="14.25">
      <c r="A19" t="e">
        <f ca="1">INDIRECT("'["&amp;公示01!#REF!&amp;".xls]表3'!a19")</f>
        <v>#REF!</v>
      </c>
      <c r="B19" s="1" t="e">
        <f ca="1">INDIRECT("'["&amp;公示01!#REF!&amp;".xls]表3'!B19")</f>
        <v>#REF!</v>
      </c>
      <c r="C19" s="1" t="e">
        <f ca="1">INDIRECT("'["&amp;公示01!#REF!&amp;".xls]表3'!c19")</f>
        <v>#REF!</v>
      </c>
      <c r="D19" s="1" t="e">
        <f ca="1">INDIRECT("'["&amp;公示01!#REF!&amp;".xls]表3'!d19")</f>
        <v>#REF!</v>
      </c>
      <c r="E19" s="1" t="e">
        <f ca="1">INDIRECT("'["&amp;公示01!#REF!&amp;".xls]表3'!e19")</f>
        <v>#REF!</v>
      </c>
      <c r="F19" s="1" t="e">
        <f ca="1">INDIRECT("'["&amp;公示01!#REF!&amp;".xls]表3'!f19")</f>
        <v>#REF!</v>
      </c>
      <c r="G19" t="e">
        <f ca="1">INDIRECT("'["&amp;公示01!#REF!&amp;".xls]表3'!g19")</f>
        <v>#REF!</v>
      </c>
      <c r="H19" t="e">
        <f ca="1">INDIRECT("'["&amp;公示01!#REF!&amp;".xls]表3'!h19")</f>
        <v>#REF!</v>
      </c>
      <c r="I19" t="e">
        <f ca="1">INDIRECT("'["&amp;公示01!#REF!&amp;".xls]表3'!i19")</f>
        <v>#REF!</v>
      </c>
      <c r="J19" t="e">
        <f ca="1">INDIRECT("'["&amp;公示01!#REF!&amp;".xls]表3'!j19")</f>
        <v>#REF!</v>
      </c>
      <c r="K19" t="e">
        <f ca="1">INDIRECT("'["&amp;公示01!#REF!&amp;".xls]表3'!k19")</f>
        <v>#REF!</v>
      </c>
      <c r="L19" t="e">
        <f ca="1">INDIRECT("'["&amp;公示01!#REF!&amp;".xls]表3'!l19")</f>
        <v>#REF!</v>
      </c>
    </row>
    <row r="20" spans="1:12" ht="14.25">
      <c r="A20" t="e">
        <f ca="1">INDIRECT("'["&amp;公示01!#REF!&amp;".xls]表3'!a20")</f>
        <v>#REF!</v>
      </c>
      <c r="B20" s="1" t="e">
        <f ca="1">INDIRECT("'["&amp;公示01!#REF!&amp;".xls]表3'!B20")</f>
        <v>#REF!</v>
      </c>
      <c r="C20" s="1" t="e">
        <f ca="1">INDIRECT("'["&amp;公示01!#REF!&amp;".xls]表3'!c20")</f>
        <v>#REF!</v>
      </c>
      <c r="D20" s="1" t="e">
        <f ca="1">INDIRECT("'["&amp;公示01!#REF!&amp;".xls]表3'!d20")</f>
        <v>#REF!</v>
      </c>
      <c r="E20" s="1" t="e">
        <f ca="1">INDIRECT("'["&amp;公示01!#REF!&amp;".xls]表3'!e20")</f>
        <v>#REF!</v>
      </c>
      <c r="F20" s="1" t="e">
        <f ca="1">INDIRECT("'["&amp;公示01!#REF!&amp;".xls]表3'!f20")</f>
        <v>#REF!</v>
      </c>
      <c r="G20" t="e">
        <f ca="1">INDIRECT("'["&amp;公示01!#REF!&amp;".xls]表3'!g20")</f>
        <v>#REF!</v>
      </c>
      <c r="H20" t="e">
        <f ca="1">INDIRECT("'["&amp;公示01!#REF!&amp;".xls]表3'!h20")</f>
        <v>#REF!</v>
      </c>
      <c r="I20" t="e">
        <f ca="1">INDIRECT("'["&amp;公示01!#REF!&amp;".xls]表3'!i20")</f>
        <v>#REF!</v>
      </c>
      <c r="J20" t="e">
        <f ca="1">INDIRECT("'["&amp;公示01!#REF!&amp;".xls]表3'!j20")</f>
        <v>#REF!</v>
      </c>
      <c r="K20" t="e">
        <f ca="1">INDIRECT("'["&amp;公示01!#REF!&amp;".xls]表3'!k20")</f>
        <v>#REF!</v>
      </c>
      <c r="L20" t="e">
        <f ca="1">INDIRECT("'["&amp;公示01!#REF!&amp;".xls]表3'!l20")</f>
        <v>#REF!</v>
      </c>
    </row>
    <row r="21" spans="1:12" ht="14.25">
      <c r="A21" t="e">
        <f ca="1">INDIRECT("'["&amp;公示01!#REF!&amp;".xls]表3'!a21")</f>
        <v>#REF!</v>
      </c>
      <c r="B21" s="1" t="e">
        <f ca="1">INDIRECT("'["&amp;公示01!#REF!&amp;".xls]表3'!B21")</f>
        <v>#REF!</v>
      </c>
      <c r="C21" s="1" t="e">
        <f ca="1">INDIRECT("'["&amp;公示01!#REF!&amp;".xls]表3'!c21")</f>
        <v>#REF!</v>
      </c>
      <c r="D21" s="1" t="e">
        <f ca="1">INDIRECT("'["&amp;公示01!#REF!&amp;".xls]表3'!d21")</f>
        <v>#REF!</v>
      </c>
      <c r="E21" s="1" t="e">
        <f ca="1">INDIRECT("'["&amp;公示01!#REF!&amp;".xls]表3'!e21")</f>
        <v>#REF!</v>
      </c>
      <c r="F21" s="1" t="e">
        <f ca="1">INDIRECT("'["&amp;公示01!#REF!&amp;".xls]表3'!f21")</f>
        <v>#REF!</v>
      </c>
      <c r="G21" t="e">
        <f ca="1">INDIRECT("'["&amp;公示01!#REF!&amp;".xls]表3'!g21")</f>
        <v>#REF!</v>
      </c>
      <c r="H21" t="e">
        <f ca="1">INDIRECT("'["&amp;公示01!#REF!&amp;".xls]表3'!h21")</f>
        <v>#REF!</v>
      </c>
      <c r="I21" t="e">
        <f ca="1">INDIRECT("'["&amp;公示01!#REF!&amp;".xls]表3'!i21")</f>
        <v>#REF!</v>
      </c>
      <c r="J21" t="e">
        <f ca="1">INDIRECT("'["&amp;公示01!#REF!&amp;".xls]表3'!j21")</f>
        <v>#REF!</v>
      </c>
      <c r="K21" t="e">
        <f ca="1">INDIRECT("'["&amp;公示01!#REF!&amp;".xls]表3'!k21")</f>
        <v>#REF!</v>
      </c>
      <c r="L21" t="e">
        <f ca="1">INDIRECT("'["&amp;公示01!#REF!&amp;".xls]表3'!l21")</f>
        <v>#REF!</v>
      </c>
    </row>
    <row r="22" spans="1:12" ht="14.25">
      <c r="A22" t="e">
        <f ca="1">INDIRECT("'["&amp;公示01!#REF!&amp;".xls]表3'!a22")</f>
        <v>#REF!</v>
      </c>
      <c r="B22" s="1" t="e">
        <f ca="1">INDIRECT("'["&amp;公示01!#REF!&amp;".xls]表3'!B22")</f>
        <v>#REF!</v>
      </c>
      <c r="C22" s="1" t="e">
        <f ca="1">INDIRECT("'["&amp;公示01!#REF!&amp;".xls]表3'!c22")</f>
        <v>#REF!</v>
      </c>
      <c r="D22" s="1" t="e">
        <f ca="1">INDIRECT("'["&amp;公示01!#REF!&amp;".xls]表3'!d22")</f>
        <v>#REF!</v>
      </c>
      <c r="E22" s="1" t="e">
        <f ca="1">INDIRECT("'["&amp;公示01!#REF!&amp;".xls]表3'!e22")</f>
        <v>#REF!</v>
      </c>
      <c r="F22" s="1" t="e">
        <f ca="1">INDIRECT("'["&amp;公示01!#REF!&amp;".xls]表3'!f22")</f>
        <v>#REF!</v>
      </c>
      <c r="G22" t="e">
        <f ca="1">INDIRECT("'["&amp;公示01!#REF!&amp;".xls]表3'!g22")</f>
        <v>#REF!</v>
      </c>
      <c r="H22" t="e">
        <f ca="1">INDIRECT("'["&amp;公示01!#REF!&amp;".xls]表3'!h22")</f>
        <v>#REF!</v>
      </c>
      <c r="I22" t="e">
        <f ca="1">INDIRECT("'["&amp;公示01!#REF!&amp;".xls]表3'!i22")</f>
        <v>#REF!</v>
      </c>
      <c r="J22" t="e">
        <f ca="1">INDIRECT("'["&amp;公示01!#REF!&amp;".xls]表3'!j22")</f>
        <v>#REF!</v>
      </c>
      <c r="K22" t="e">
        <f ca="1">INDIRECT("'["&amp;公示01!#REF!&amp;".xls]表3'!k22")</f>
        <v>#REF!</v>
      </c>
      <c r="L22" t="e">
        <f ca="1">INDIRECT("'["&amp;公示01!#REF!&amp;".xls]表3'!l22")</f>
        <v>#REF!</v>
      </c>
    </row>
    <row r="23" spans="1:12" ht="14.25">
      <c r="A23" t="e">
        <f ca="1">INDIRECT("'["&amp;公示01!#REF!&amp;".xls]表3'!a23")</f>
        <v>#REF!</v>
      </c>
      <c r="B23" s="1" t="e">
        <f ca="1">INDIRECT("'["&amp;公示01!#REF!&amp;".xls]表3'!B23")</f>
        <v>#REF!</v>
      </c>
      <c r="C23" s="1" t="e">
        <f ca="1">INDIRECT("'["&amp;公示01!#REF!&amp;".xls]表3'!c23")</f>
        <v>#REF!</v>
      </c>
      <c r="D23" s="1" t="e">
        <f ca="1">INDIRECT("'["&amp;公示01!#REF!&amp;".xls]表3'!d23")</f>
        <v>#REF!</v>
      </c>
      <c r="E23" s="1" t="e">
        <f ca="1">INDIRECT("'["&amp;公示01!#REF!&amp;".xls]表3'!e23")</f>
        <v>#REF!</v>
      </c>
      <c r="F23" s="1" t="e">
        <f ca="1">INDIRECT("'["&amp;公示01!#REF!&amp;".xls]表3'!f23")</f>
        <v>#REF!</v>
      </c>
      <c r="G23" t="e">
        <f ca="1">INDIRECT("'["&amp;公示01!#REF!&amp;".xls]表3'!g23")</f>
        <v>#REF!</v>
      </c>
      <c r="H23" t="e">
        <f ca="1">INDIRECT("'["&amp;公示01!#REF!&amp;".xls]表3'!h23")</f>
        <v>#REF!</v>
      </c>
      <c r="I23" t="e">
        <f ca="1">INDIRECT("'["&amp;公示01!#REF!&amp;".xls]表3'!i23")</f>
        <v>#REF!</v>
      </c>
      <c r="J23" t="e">
        <f ca="1">INDIRECT("'["&amp;公示01!#REF!&amp;".xls]表3'!j23")</f>
        <v>#REF!</v>
      </c>
      <c r="K23" t="e">
        <f ca="1">INDIRECT("'["&amp;公示01!#REF!&amp;".xls]表3'!k23")</f>
        <v>#REF!</v>
      </c>
      <c r="L23" t="e">
        <f ca="1">INDIRECT("'["&amp;公示01!#REF!&amp;".xls]表3'!l23")</f>
        <v>#REF!</v>
      </c>
    </row>
    <row r="24" spans="1:12" ht="14.25">
      <c r="A24" t="e">
        <f ca="1">INDIRECT("'["&amp;公示01!#REF!&amp;".xls]表3'!a24")</f>
        <v>#REF!</v>
      </c>
      <c r="B24" s="1" t="e">
        <f ca="1">INDIRECT("'["&amp;公示01!#REF!&amp;".xls]表3'!B24")</f>
        <v>#REF!</v>
      </c>
      <c r="C24" s="1" t="e">
        <f ca="1">INDIRECT("'["&amp;公示01!#REF!&amp;".xls]表3'!c24")</f>
        <v>#REF!</v>
      </c>
      <c r="D24" s="1" t="e">
        <f ca="1">INDIRECT("'["&amp;公示01!#REF!&amp;".xls]表3'!d24")</f>
        <v>#REF!</v>
      </c>
      <c r="E24" s="1" t="e">
        <f ca="1">INDIRECT("'["&amp;公示01!#REF!&amp;".xls]表3'!e24")</f>
        <v>#REF!</v>
      </c>
      <c r="F24" s="1" t="e">
        <f ca="1">INDIRECT("'["&amp;公示01!#REF!&amp;".xls]表3'!f24")</f>
        <v>#REF!</v>
      </c>
      <c r="G24" t="e">
        <f ca="1">INDIRECT("'["&amp;公示01!#REF!&amp;".xls]表3'!g24")</f>
        <v>#REF!</v>
      </c>
      <c r="H24" t="e">
        <f ca="1">INDIRECT("'["&amp;公示01!#REF!&amp;".xls]表3'!h24")</f>
        <v>#REF!</v>
      </c>
      <c r="I24" t="e">
        <f ca="1">INDIRECT("'["&amp;公示01!#REF!&amp;".xls]表3'!i24")</f>
        <v>#REF!</v>
      </c>
      <c r="J24" t="e">
        <f ca="1">INDIRECT("'["&amp;公示01!#REF!&amp;".xls]表3'!j24")</f>
        <v>#REF!</v>
      </c>
      <c r="K24" t="e">
        <f ca="1">INDIRECT("'["&amp;公示01!#REF!&amp;".xls]表3'!k24")</f>
        <v>#REF!</v>
      </c>
      <c r="L24" t="e">
        <f ca="1">INDIRECT("'["&amp;公示01!#REF!&amp;".xls]表3'!l24")</f>
        <v>#REF!</v>
      </c>
    </row>
    <row r="25" spans="1:12" ht="14.25">
      <c r="A25" t="e">
        <f ca="1">INDIRECT("'["&amp;公示01!#REF!&amp;".xls]表3'!a25")</f>
        <v>#REF!</v>
      </c>
      <c r="B25" s="1" t="e">
        <f ca="1">INDIRECT("'["&amp;公示01!#REF!&amp;".xls]表3'!B25")</f>
        <v>#REF!</v>
      </c>
      <c r="C25" s="1" t="e">
        <f ca="1">INDIRECT("'["&amp;公示01!#REF!&amp;".xls]表3'!c25")</f>
        <v>#REF!</v>
      </c>
      <c r="D25" s="1" t="e">
        <f ca="1">INDIRECT("'["&amp;公示01!#REF!&amp;".xls]表3'!d25")</f>
        <v>#REF!</v>
      </c>
      <c r="E25" s="1" t="e">
        <f ca="1">INDIRECT("'["&amp;公示01!#REF!&amp;".xls]表3'!e25")</f>
        <v>#REF!</v>
      </c>
      <c r="F25" s="1" t="e">
        <f ca="1">INDIRECT("'["&amp;公示01!#REF!&amp;".xls]表3'!f25")</f>
        <v>#REF!</v>
      </c>
      <c r="G25" t="e">
        <f ca="1">INDIRECT("'["&amp;公示01!#REF!&amp;".xls]表3'!g25")</f>
        <v>#REF!</v>
      </c>
      <c r="H25" t="e">
        <f ca="1">INDIRECT("'["&amp;公示01!#REF!&amp;".xls]表3'!h25")</f>
        <v>#REF!</v>
      </c>
      <c r="I25" t="e">
        <f ca="1">INDIRECT("'["&amp;公示01!#REF!&amp;".xls]表3'!i25")</f>
        <v>#REF!</v>
      </c>
      <c r="J25" t="e">
        <f ca="1">INDIRECT("'["&amp;公示01!#REF!&amp;".xls]表3'!j25")</f>
        <v>#REF!</v>
      </c>
      <c r="K25" t="e">
        <f ca="1">INDIRECT("'["&amp;公示01!#REF!&amp;".xls]表3'!k25")</f>
        <v>#REF!</v>
      </c>
      <c r="L25" t="e">
        <f ca="1">INDIRECT("'["&amp;公示01!#REF!&amp;".xls]表3'!l25")</f>
        <v>#REF!</v>
      </c>
    </row>
    <row r="26" spans="1:12" ht="14.25">
      <c r="A26" t="e">
        <f ca="1">INDIRECT("'["&amp;公示01!#REF!&amp;".xls]表3'!a26")</f>
        <v>#REF!</v>
      </c>
      <c r="B26" s="1" t="e">
        <f ca="1">INDIRECT("'["&amp;公示01!#REF!&amp;".xls]表3'!B26")</f>
        <v>#REF!</v>
      </c>
      <c r="C26" s="1" t="e">
        <f ca="1">INDIRECT("'["&amp;公示01!#REF!&amp;".xls]表3'!c26")</f>
        <v>#REF!</v>
      </c>
      <c r="D26" s="1" t="e">
        <f ca="1">INDIRECT("'["&amp;公示01!#REF!&amp;".xls]表3'!d26")</f>
        <v>#REF!</v>
      </c>
      <c r="E26" s="1" t="e">
        <f ca="1">INDIRECT("'["&amp;公示01!#REF!&amp;".xls]表3'!e26")</f>
        <v>#REF!</v>
      </c>
      <c r="F26" s="1" t="e">
        <f ca="1">INDIRECT("'["&amp;公示01!#REF!&amp;".xls]表3'!f26")</f>
        <v>#REF!</v>
      </c>
      <c r="G26" t="e">
        <f ca="1">INDIRECT("'["&amp;公示01!#REF!&amp;".xls]表3'!g26")</f>
        <v>#REF!</v>
      </c>
      <c r="H26" t="e">
        <f ca="1">INDIRECT("'["&amp;公示01!#REF!&amp;".xls]表3'!h26")</f>
        <v>#REF!</v>
      </c>
      <c r="I26" t="e">
        <f ca="1">INDIRECT("'["&amp;公示01!#REF!&amp;".xls]表3'!i26")</f>
        <v>#REF!</v>
      </c>
      <c r="J26" t="e">
        <f ca="1">INDIRECT("'["&amp;公示01!#REF!&amp;".xls]表3'!j26")</f>
        <v>#REF!</v>
      </c>
      <c r="K26" t="e">
        <f ca="1">INDIRECT("'["&amp;公示01!#REF!&amp;".xls]表3'!k26")</f>
        <v>#REF!</v>
      </c>
      <c r="L26" t="e">
        <f ca="1">INDIRECT("'["&amp;公示01!#REF!&amp;".xls]表3'!l26")</f>
        <v>#REF!</v>
      </c>
    </row>
    <row r="27" spans="1:12" ht="14.25">
      <c r="A27" t="e">
        <f ca="1">INDIRECT("'["&amp;公示01!#REF!&amp;".xls]表3'!a27")</f>
        <v>#REF!</v>
      </c>
      <c r="B27" s="1" t="e">
        <f ca="1">INDIRECT("'["&amp;公示01!#REF!&amp;".xls]表3'!B27")</f>
        <v>#REF!</v>
      </c>
      <c r="C27" s="1" t="e">
        <f ca="1">INDIRECT("'["&amp;公示01!#REF!&amp;".xls]表3'!c27")</f>
        <v>#REF!</v>
      </c>
      <c r="D27" s="1" t="e">
        <f ca="1">INDIRECT("'["&amp;公示01!#REF!&amp;".xls]表3'!d27")</f>
        <v>#REF!</v>
      </c>
      <c r="E27" s="1" t="e">
        <f ca="1">INDIRECT("'["&amp;公示01!#REF!&amp;".xls]表3'!e27")</f>
        <v>#REF!</v>
      </c>
      <c r="F27" s="1" t="e">
        <f ca="1">INDIRECT("'["&amp;公示01!#REF!&amp;".xls]表3'!f27")</f>
        <v>#REF!</v>
      </c>
      <c r="G27" t="e">
        <f ca="1">INDIRECT("'["&amp;公示01!#REF!&amp;".xls]表3'!g27")</f>
        <v>#REF!</v>
      </c>
      <c r="H27" t="e">
        <f ca="1">INDIRECT("'["&amp;公示01!#REF!&amp;".xls]表3'!h27")</f>
        <v>#REF!</v>
      </c>
      <c r="I27" t="e">
        <f ca="1">INDIRECT("'["&amp;公示01!#REF!&amp;".xls]表3'!i27")</f>
        <v>#REF!</v>
      </c>
      <c r="J27" t="e">
        <f ca="1">INDIRECT("'["&amp;公示01!#REF!&amp;".xls]表3'!j27")</f>
        <v>#REF!</v>
      </c>
      <c r="K27" t="e">
        <f ca="1">INDIRECT("'["&amp;公示01!#REF!&amp;".xls]表3'!k27")</f>
        <v>#REF!</v>
      </c>
      <c r="L27" t="e">
        <f ca="1">INDIRECT("'["&amp;公示01!#REF!&amp;".xls]表3'!l27")</f>
        <v>#REF!</v>
      </c>
    </row>
    <row r="28" spans="1:12" ht="14.25">
      <c r="A28" t="e">
        <f ca="1">INDIRECT("'["&amp;公示01!#REF!&amp;".xls]表3'!a28")</f>
        <v>#REF!</v>
      </c>
      <c r="B28" s="1" t="e">
        <f ca="1">INDIRECT("'["&amp;公示01!#REF!&amp;".xls]表3'!B28")</f>
        <v>#REF!</v>
      </c>
      <c r="C28" s="1" t="e">
        <f ca="1">INDIRECT("'["&amp;公示01!#REF!&amp;".xls]表3'!c28")</f>
        <v>#REF!</v>
      </c>
      <c r="D28" s="1" t="e">
        <f ca="1">INDIRECT("'["&amp;公示01!#REF!&amp;".xls]表3'!d28")</f>
        <v>#REF!</v>
      </c>
      <c r="E28" s="1" t="e">
        <f ca="1">INDIRECT("'["&amp;公示01!#REF!&amp;".xls]表3'!e28")</f>
        <v>#REF!</v>
      </c>
      <c r="F28" s="1" t="e">
        <f ca="1">INDIRECT("'["&amp;公示01!#REF!&amp;".xls]表3'!f28")</f>
        <v>#REF!</v>
      </c>
      <c r="G28" t="e">
        <f ca="1">INDIRECT("'["&amp;公示01!#REF!&amp;".xls]表3'!g28")</f>
        <v>#REF!</v>
      </c>
      <c r="H28" t="e">
        <f ca="1">INDIRECT("'["&amp;公示01!#REF!&amp;".xls]表3'!h28")</f>
        <v>#REF!</v>
      </c>
      <c r="I28" t="e">
        <f ca="1">INDIRECT("'["&amp;公示01!#REF!&amp;".xls]表3'!i28")</f>
        <v>#REF!</v>
      </c>
      <c r="J28" t="e">
        <f ca="1">INDIRECT("'["&amp;公示01!#REF!&amp;".xls]表3'!j28")</f>
        <v>#REF!</v>
      </c>
      <c r="K28" t="e">
        <f ca="1">INDIRECT("'["&amp;公示01!#REF!&amp;".xls]表3'!k28")</f>
        <v>#REF!</v>
      </c>
      <c r="L28" t="e">
        <f ca="1">INDIRECT("'["&amp;公示01!#REF!&amp;".xls]表3'!l28")</f>
        <v>#REF!</v>
      </c>
    </row>
    <row r="29" spans="1:12" ht="14.25">
      <c r="A29" t="e">
        <f ca="1">INDIRECT("'["&amp;公示01!#REF!&amp;".xls]表3'!a29")</f>
        <v>#REF!</v>
      </c>
      <c r="B29" s="1" t="e">
        <f ca="1">INDIRECT("'["&amp;公示01!#REF!&amp;".xls]表3'!B29")</f>
        <v>#REF!</v>
      </c>
      <c r="C29" s="1" t="e">
        <f ca="1">INDIRECT("'["&amp;公示01!#REF!&amp;".xls]表3'!c29")</f>
        <v>#REF!</v>
      </c>
      <c r="D29" s="1" t="e">
        <f ca="1">INDIRECT("'["&amp;公示01!#REF!&amp;".xls]表3'!d29")</f>
        <v>#REF!</v>
      </c>
      <c r="E29" s="1" t="e">
        <f ca="1">INDIRECT("'["&amp;公示01!#REF!&amp;".xls]表3'!e29")</f>
        <v>#REF!</v>
      </c>
      <c r="F29" s="1" t="e">
        <f ca="1">INDIRECT("'["&amp;公示01!#REF!&amp;".xls]表3'!f29")</f>
        <v>#REF!</v>
      </c>
      <c r="G29" t="e">
        <f ca="1">INDIRECT("'["&amp;公示01!#REF!&amp;".xls]表3'!g29")</f>
        <v>#REF!</v>
      </c>
      <c r="H29" t="e">
        <f ca="1">INDIRECT("'["&amp;公示01!#REF!&amp;".xls]表3'!h29")</f>
        <v>#REF!</v>
      </c>
      <c r="I29" t="e">
        <f ca="1">INDIRECT("'["&amp;公示01!#REF!&amp;".xls]表3'!i29")</f>
        <v>#REF!</v>
      </c>
      <c r="J29" t="e">
        <f ca="1">INDIRECT("'["&amp;公示01!#REF!&amp;".xls]表3'!j29")</f>
        <v>#REF!</v>
      </c>
      <c r="K29" t="e">
        <f ca="1">INDIRECT("'["&amp;公示01!#REF!&amp;".xls]表3'!k29")</f>
        <v>#REF!</v>
      </c>
      <c r="L29" t="e">
        <f ca="1">INDIRECT("'["&amp;公示01!#REF!&amp;".xls]表3'!l29")</f>
        <v>#REF!</v>
      </c>
    </row>
    <row r="30" spans="1:12" ht="14.25">
      <c r="A30" t="e">
        <f ca="1">INDIRECT("'["&amp;公示01!#REF!&amp;".xls]表3'!a30")</f>
        <v>#REF!</v>
      </c>
      <c r="B30" s="1" t="e">
        <f ca="1">INDIRECT("'["&amp;公示01!#REF!&amp;".xls]表3'!B30")</f>
        <v>#REF!</v>
      </c>
      <c r="C30" s="1" t="e">
        <f ca="1">INDIRECT("'["&amp;公示01!#REF!&amp;".xls]表3'!c30")</f>
        <v>#REF!</v>
      </c>
      <c r="D30" s="1" t="e">
        <f ca="1">INDIRECT("'["&amp;公示01!#REF!&amp;".xls]表3'!d30")</f>
        <v>#REF!</v>
      </c>
      <c r="E30" s="1" t="e">
        <f ca="1">INDIRECT("'["&amp;公示01!#REF!&amp;".xls]表3'!e30")</f>
        <v>#REF!</v>
      </c>
      <c r="F30" s="1" t="e">
        <f ca="1">INDIRECT("'["&amp;公示01!#REF!&amp;".xls]表3'!f30")</f>
        <v>#REF!</v>
      </c>
      <c r="G30" t="e">
        <f ca="1">INDIRECT("'["&amp;公示01!#REF!&amp;".xls]表3'!g30")</f>
        <v>#REF!</v>
      </c>
      <c r="H30" t="e">
        <f ca="1">INDIRECT("'["&amp;公示01!#REF!&amp;".xls]表3'!h30")</f>
        <v>#REF!</v>
      </c>
      <c r="I30" t="e">
        <f ca="1">INDIRECT("'["&amp;公示01!#REF!&amp;".xls]表3'!i30")</f>
        <v>#REF!</v>
      </c>
      <c r="J30" t="e">
        <f ca="1">INDIRECT("'["&amp;公示01!#REF!&amp;".xls]表3'!j30")</f>
        <v>#REF!</v>
      </c>
      <c r="K30" t="e">
        <f ca="1">INDIRECT("'["&amp;公示01!#REF!&amp;".xls]表3'!k30")</f>
        <v>#REF!</v>
      </c>
      <c r="L30" t="e">
        <f ca="1">INDIRECT("'["&amp;公示01!#REF!&amp;".xls]表3'!l30")</f>
        <v>#REF!</v>
      </c>
    </row>
    <row r="31" spans="1:12" ht="14.25">
      <c r="A31" t="e">
        <f ca="1">INDIRECT("'["&amp;公示01!#REF!&amp;".xls]表3'!a31")</f>
        <v>#REF!</v>
      </c>
      <c r="B31" s="1" t="e">
        <f ca="1">INDIRECT("'["&amp;公示01!#REF!&amp;".xls]表3'!B31")</f>
        <v>#REF!</v>
      </c>
      <c r="C31" s="1" t="e">
        <f ca="1">INDIRECT("'["&amp;公示01!#REF!&amp;".xls]表3'!c31")</f>
        <v>#REF!</v>
      </c>
      <c r="D31" s="1" t="e">
        <f ca="1">INDIRECT("'["&amp;公示01!#REF!&amp;".xls]表3'!d31")</f>
        <v>#REF!</v>
      </c>
      <c r="E31" s="1" t="e">
        <f ca="1">INDIRECT("'["&amp;公示01!#REF!&amp;".xls]表3'!e31")</f>
        <v>#REF!</v>
      </c>
      <c r="F31" s="1" t="e">
        <f ca="1">INDIRECT("'["&amp;公示01!#REF!&amp;".xls]表3'!f31")</f>
        <v>#REF!</v>
      </c>
      <c r="G31" t="e">
        <f ca="1">INDIRECT("'["&amp;公示01!#REF!&amp;".xls]表3'!g31")</f>
        <v>#REF!</v>
      </c>
      <c r="H31" t="e">
        <f ca="1">INDIRECT("'["&amp;公示01!#REF!&amp;".xls]表3'!h31")</f>
        <v>#REF!</v>
      </c>
      <c r="I31" t="e">
        <f ca="1">INDIRECT("'["&amp;公示01!#REF!&amp;".xls]表3'!i31")</f>
        <v>#REF!</v>
      </c>
      <c r="J31" t="e">
        <f ca="1">INDIRECT("'["&amp;公示01!#REF!&amp;".xls]表3'!j31")</f>
        <v>#REF!</v>
      </c>
      <c r="K31" t="e">
        <f ca="1">INDIRECT("'["&amp;公示01!#REF!&amp;".xls]表3'!k31")</f>
        <v>#REF!</v>
      </c>
      <c r="L31" t="e">
        <f ca="1">INDIRECT("'["&amp;公示01!#REF!&amp;".xls]表3'!l31")</f>
        <v>#REF!</v>
      </c>
    </row>
    <row r="32" spans="1:12" ht="14.25">
      <c r="A32" t="e">
        <f ca="1">INDIRECT("'["&amp;公示01!#REF!&amp;".xls]表3'!a32")</f>
        <v>#REF!</v>
      </c>
      <c r="B32" s="1" t="e">
        <f ca="1">INDIRECT("'["&amp;公示01!#REF!&amp;".xls]表3'!B32")</f>
        <v>#REF!</v>
      </c>
      <c r="C32" s="1" t="e">
        <f ca="1">INDIRECT("'["&amp;公示01!#REF!&amp;".xls]表3'!c32")</f>
        <v>#REF!</v>
      </c>
      <c r="D32" s="1" t="e">
        <f ca="1">INDIRECT("'["&amp;公示01!#REF!&amp;".xls]表3'!d32")</f>
        <v>#REF!</v>
      </c>
      <c r="E32" s="1" t="e">
        <f ca="1">INDIRECT("'["&amp;公示01!#REF!&amp;".xls]表3'!e32")</f>
        <v>#REF!</v>
      </c>
      <c r="F32" s="1" t="e">
        <f ca="1">INDIRECT("'["&amp;公示01!#REF!&amp;".xls]表3'!f32")</f>
        <v>#REF!</v>
      </c>
      <c r="G32" t="e">
        <f ca="1">INDIRECT("'["&amp;公示01!#REF!&amp;".xls]表3'!g32")</f>
        <v>#REF!</v>
      </c>
      <c r="H32" t="e">
        <f ca="1">INDIRECT("'["&amp;公示01!#REF!&amp;".xls]表3'!h32")</f>
        <v>#REF!</v>
      </c>
      <c r="I32" t="e">
        <f ca="1">INDIRECT("'["&amp;公示01!#REF!&amp;".xls]表3'!i32")</f>
        <v>#REF!</v>
      </c>
      <c r="J32" t="e">
        <f ca="1">INDIRECT("'["&amp;公示01!#REF!&amp;".xls]表3'!j32")</f>
        <v>#REF!</v>
      </c>
      <c r="K32" t="e">
        <f ca="1">INDIRECT("'["&amp;公示01!#REF!&amp;".xls]表3'!k32")</f>
        <v>#REF!</v>
      </c>
      <c r="L32" t="e">
        <f ca="1">INDIRECT("'["&amp;公示01!#REF!&amp;".xls]表3'!l32")</f>
        <v>#REF!</v>
      </c>
    </row>
    <row r="33" spans="1:12" ht="14.25">
      <c r="A33" t="e">
        <f ca="1">INDIRECT("'["&amp;公示01!#REF!&amp;".xls]表3'!a33")</f>
        <v>#REF!</v>
      </c>
      <c r="B33" s="1" t="e">
        <f ca="1">INDIRECT("'["&amp;公示01!#REF!&amp;".xls]表3'!B33")</f>
        <v>#REF!</v>
      </c>
      <c r="C33" s="1" t="e">
        <f ca="1">INDIRECT("'["&amp;公示01!#REF!&amp;".xls]表3'!c33")</f>
        <v>#REF!</v>
      </c>
      <c r="D33" s="1" t="e">
        <f ca="1">INDIRECT("'["&amp;公示01!#REF!&amp;".xls]表3'!d33")</f>
        <v>#REF!</v>
      </c>
      <c r="E33" s="1" t="e">
        <f ca="1">INDIRECT("'["&amp;公示01!#REF!&amp;".xls]表3'!e33")</f>
        <v>#REF!</v>
      </c>
      <c r="F33" s="1" t="e">
        <f ca="1">INDIRECT("'["&amp;公示01!#REF!&amp;".xls]表3'!f33")</f>
        <v>#REF!</v>
      </c>
      <c r="G33" t="e">
        <f ca="1">INDIRECT("'["&amp;公示01!#REF!&amp;".xls]表3'!g33")</f>
        <v>#REF!</v>
      </c>
      <c r="H33" t="e">
        <f ca="1">INDIRECT("'["&amp;公示01!#REF!&amp;".xls]表3'!h33")</f>
        <v>#REF!</v>
      </c>
      <c r="I33" t="e">
        <f ca="1">INDIRECT("'["&amp;公示01!#REF!&amp;".xls]表3'!i33")</f>
        <v>#REF!</v>
      </c>
      <c r="J33" t="e">
        <f ca="1">INDIRECT("'["&amp;公示01!#REF!&amp;".xls]表3'!j33")</f>
        <v>#REF!</v>
      </c>
      <c r="K33" t="e">
        <f ca="1">INDIRECT("'["&amp;公示01!#REF!&amp;".xls]表3'!k33")</f>
        <v>#REF!</v>
      </c>
      <c r="L33" t="e">
        <f ca="1">INDIRECT("'["&amp;公示01!#REF!&amp;".xls]表3'!l33")</f>
        <v>#REF!</v>
      </c>
    </row>
    <row r="34" spans="1:12" ht="14.25">
      <c r="A34" t="e">
        <f ca="1">INDIRECT("'["&amp;公示01!#REF!&amp;".xls]表3'!a34")</f>
        <v>#REF!</v>
      </c>
      <c r="B34" s="1" t="e">
        <f ca="1">INDIRECT("'["&amp;公示01!#REF!&amp;".xls]表3'!B34")</f>
        <v>#REF!</v>
      </c>
      <c r="C34" s="1" t="e">
        <f ca="1">INDIRECT("'["&amp;公示01!#REF!&amp;".xls]表3'!c34")</f>
        <v>#REF!</v>
      </c>
      <c r="D34" s="1" t="e">
        <f ca="1">INDIRECT("'["&amp;公示01!#REF!&amp;".xls]表3'!d34")</f>
        <v>#REF!</v>
      </c>
      <c r="E34" s="1" t="e">
        <f ca="1">INDIRECT("'["&amp;公示01!#REF!&amp;".xls]表3'!e34")</f>
        <v>#REF!</v>
      </c>
      <c r="F34" s="1" t="e">
        <f ca="1">INDIRECT("'["&amp;公示01!#REF!&amp;".xls]表3'!f34")</f>
        <v>#REF!</v>
      </c>
      <c r="G34" t="e">
        <f ca="1">INDIRECT("'["&amp;公示01!#REF!&amp;".xls]表3'!g34")</f>
        <v>#REF!</v>
      </c>
      <c r="H34" t="e">
        <f ca="1">INDIRECT("'["&amp;公示01!#REF!&amp;".xls]表3'!h34")</f>
        <v>#REF!</v>
      </c>
      <c r="I34" t="e">
        <f ca="1">INDIRECT("'["&amp;公示01!#REF!&amp;".xls]表3'!i34")</f>
        <v>#REF!</v>
      </c>
      <c r="J34" t="e">
        <f ca="1">INDIRECT("'["&amp;公示01!#REF!&amp;".xls]表3'!j34")</f>
        <v>#REF!</v>
      </c>
      <c r="K34" t="e">
        <f ca="1">INDIRECT("'["&amp;公示01!#REF!&amp;".xls]表3'!k34")</f>
        <v>#REF!</v>
      </c>
      <c r="L34" t="e">
        <f ca="1">INDIRECT("'["&amp;公示01!#REF!&amp;".xls]表3'!l34")</f>
        <v>#REF!</v>
      </c>
    </row>
    <row r="35" spans="1:12" ht="14.25">
      <c r="A35" t="e">
        <f ca="1">INDIRECT("'["&amp;公示01!#REF!&amp;".xls]表3'!a35")</f>
        <v>#REF!</v>
      </c>
      <c r="B35" s="1" t="e">
        <f ca="1">INDIRECT("'["&amp;公示01!#REF!&amp;".xls]表3'!B35")</f>
        <v>#REF!</v>
      </c>
      <c r="C35" s="1" t="e">
        <f ca="1">INDIRECT("'["&amp;公示01!#REF!&amp;".xls]表3'!c35")</f>
        <v>#REF!</v>
      </c>
      <c r="D35" s="1" t="e">
        <f ca="1">INDIRECT("'["&amp;公示01!#REF!&amp;".xls]表3'!d35")</f>
        <v>#REF!</v>
      </c>
      <c r="E35" s="1" t="e">
        <f ca="1">INDIRECT("'["&amp;公示01!#REF!&amp;".xls]表3'!e35")</f>
        <v>#REF!</v>
      </c>
      <c r="F35" s="1" t="e">
        <f ca="1">INDIRECT("'["&amp;公示01!#REF!&amp;".xls]表3'!f35")</f>
        <v>#REF!</v>
      </c>
      <c r="G35" t="e">
        <f ca="1">INDIRECT("'["&amp;公示01!#REF!&amp;".xls]表3'!g35")</f>
        <v>#REF!</v>
      </c>
      <c r="H35" t="e">
        <f ca="1">INDIRECT("'["&amp;公示01!#REF!&amp;".xls]表3'!h35")</f>
        <v>#REF!</v>
      </c>
      <c r="I35" t="e">
        <f ca="1">INDIRECT("'["&amp;公示01!#REF!&amp;".xls]表3'!i35")</f>
        <v>#REF!</v>
      </c>
      <c r="J35" t="e">
        <f ca="1">INDIRECT("'["&amp;公示01!#REF!&amp;".xls]表3'!j35")</f>
        <v>#REF!</v>
      </c>
      <c r="K35" t="e">
        <f ca="1">INDIRECT("'["&amp;公示01!#REF!&amp;".xls]表3'!k35")</f>
        <v>#REF!</v>
      </c>
      <c r="L35" t="e">
        <f ca="1">INDIRECT("'["&amp;公示01!#REF!&amp;".xls]表3'!l35")</f>
        <v>#REF!</v>
      </c>
    </row>
    <row r="36" spans="1:12" ht="14.25">
      <c r="A36" t="e">
        <f ca="1">INDIRECT("'["&amp;公示01!#REF!&amp;".xls]表3'!a36")</f>
        <v>#REF!</v>
      </c>
      <c r="B36" s="1" t="e">
        <f ca="1">INDIRECT("'["&amp;公示01!#REF!&amp;".xls]表3'!B36")</f>
        <v>#REF!</v>
      </c>
      <c r="C36" s="1" t="e">
        <f ca="1">INDIRECT("'["&amp;公示01!#REF!&amp;".xls]表3'!c36")</f>
        <v>#REF!</v>
      </c>
      <c r="D36" s="1" t="e">
        <f ca="1">INDIRECT("'["&amp;公示01!#REF!&amp;".xls]表3'!d36")</f>
        <v>#REF!</v>
      </c>
      <c r="E36" s="1" t="e">
        <f ca="1">INDIRECT("'["&amp;公示01!#REF!&amp;".xls]表3'!e36")</f>
        <v>#REF!</v>
      </c>
      <c r="F36" s="1" t="e">
        <f ca="1">INDIRECT("'["&amp;公示01!#REF!&amp;".xls]表3'!f36")</f>
        <v>#REF!</v>
      </c>
      <c r="G36" t="e">
        <f ca="1">INDIRECT("'["&amp;公示01!#REF!&amp;".xls]表3'!g36")</f>
        <v>#REF!</v>
      </c>
      <c r="H36" t="e">
        <f ca="1">INDIRECT("'["&amp;公示01!#REF!&amp;".xls]表3'!h36")</f>
        <v>#REF!</v>
      </c>
      <c r="I36" t="e">
        <f ca="1">INDIRECT("'["&amp;公示01!#REF!&amp;".xls]表3'!i36")</f>
        <v>#REF!</v>
      </c>
      <c r="J36" t="e">
        <f ca="1">INDIRECT("'["&amp;公示01!#REF!&amp;".xls]表3'!j36")</f>
        <v>#REF!</v>
      </c>
      <c r="K36" t="e">
        <f ca="1">INDIRECT("'["&amp;公示01!#REF!&amp;".xls]表3'!k36")</f>
        <v>#REF!</v>
      </c>
      <c r="L36" t="e">
        <f ca="1">INDIRECT("'["&amp;公示01!#REF!&amp;".xls]表3'!l36")</f>
        <v>#REF!</v>
      </c>
    </row>
    <row r="37" spans="1:12" ht="14.25">
      <c r="A37" t="e">
        <f ca="1">INDIRECT("'["&amp;公示01!#REF!&amp;".xls]表3'!a37")</f>
        <v>#REF!</v>
      </c>
      <c r="B37" s="1" t="e">
        <f ca="1">INDIRECT("'["&amp;公示01!#REF!&amp;".xls]表3'!B37")</f>
        <v>#REF!</v>
      </c>
      <c r="C37" s="1" t="e">
        <f ca="1">INDIRECT("'["&amp;公示01!#REF!&amp;".xls]表3'!c37")</f>
        <v>#REF!</v>
      </c>
      <c r="D37" s="1" t="e">
        <f ca="1">INDIRECT("'["&amp;公示01!#REF!&amp;".xls]表3'!d37")</f>
        <v>#REF!</v>
      </c>
      <c r="E37" s="1" t="e">
        <f ca="1">INDIRECT("'["&amp;公示01!#REF!&amp;".xls]表3'!e37")</f>
        <v>#REF!</v>
      </c>
      <c r="F37" s="1" t="e">
        <f ca="1">INDIRECT("'["&amp;公示01!#REF!&amp;".xls]表3'!f37")</f>
        <v>#REF!</v>
      </c>
      <c r="G37" t="e">
        <f ca="1">INDIRECT("'["&amp;公示01!#REF!&amp;".xls]表3'!g37")</f>
        <v>#REF!</v>
      </c>
      <c r="H37" t="e">
        <f ca="1">INDIRECT("'["&amp;公示01!#REF!&amp;".xls]表3'!h37")</f>
        <v>#REF!</v>
      </c>
      <c r="I37" t="e">
        <f ca="1">INDIRECT("'["&amp;公示01!#REF!&amp;".xls]表3'!i37")</f>
        <v>#REF!</v>
      </c>
      <c r="J37" t="e">
        <f ca="1">INDIRECT("'["&amp;公示01!#REF!&amp;".xls]表3'!j37")</f>
        <v>#REF!</v>
      </c>
      <c r="K37" t="e">
        <f ca="1">INDIRECT("'["&amp;公示01!#REF!&amp;".xls]表3'!k37")</f>
        <v>#REF!</v>
      </c>
      <c r="L37" t="e">
        <f ca="1">INDIRECT("'["&amp;公示01!#REF!&amp;".xls]表3'!l37")</f>
        <v>#REF!</v>
      </c>
    </row>
    <row r="38" spans="1:12" ht="14.25">
      <c r="A38" t="e">
        <f ca="1">INDIRECT("'["&amp;公示01!#REF!&amp;".xls]表3'!a38")</f>
        <v>#REF!</v>
      </c>
      <c r="B38" s="1" t="e">
        <f ca="1">INDIRECT("'["&amp;公示01!#REF!&amp;".xls]表3'!B38")</f>
        <v>#REF!</v>
      </c>
      <c r="C38" s="1" t="e">
        <f ca="1">INDIRECT("'["&amp;公示01!#REF!&amp;".xls]表3'!c38")</f>
        <v>#REF!</v>
      </c>
      <c r="D38" s="1" t="e">
        <f ca="1">INDIRECT("'["&amp;公示01!#REF!&amp;".xls]表3'!d38")</f>
        <v>#REF!</v>
      </c>
      <c r="E38" s="1" t="e">
        <f ca="1">INDIRECT("'["&amp;公示01!#REF!&amp;".xls]表3'!e38")</f>
        <v>#REF!</v>
      </c>
      <c r="F38" s="1" t="e">
        <f ca="1">INDIRECT("'["&amp;公示01!#REF!&amp;".xls]表3'!f38")</f>
        <v>#REF!</v>
      </c>
      <c r="G38" t="e">
        <f ca="1">INDIRECT("'["&amp;公示01!#REF!&amp;".xls]表3'!g38")</f>
        <v>#REF!</v>
      </c>
      <c r="H38" t="e">
        <f ca="1">INDIRECT("'["&amp;公示01!#REF!&amp;".xls]表3'!h38")</f>
        <v>#REF!</v>
      </c>
      <c r="I38" t="e">
        <f ca="1">INDIRECT("'["&amp;公示01!#REF!&amp;".xls]表3'!i38")</f>
        <v>#REF!</v>
      </c>
      <c r="J38" t="e">
        <f ca="1">INDIRECT("'["&amp;公示01!#REF!&amp;".xls]表3'!j38")</f>
        <v>#REF!</v>
      </c>
      <c r="K38" t="e">
        <f ca="1">INDIRECT("'["&amp;公示01!#REF!&amp;".xls]表3'!k38")</f>
        <v>#REF!</v>
      </c>
      <c r="L38" t="e">
        <f ca="1">INDIRECT("'["&amp;公示01!#REF!&amp;".xls]表3'!l38")</f>
        <v>#REF!</v>
      </c>
    </row>
    <row r="39" spans="1:12" ht="14.25">
      <c r="A39" t="e">
        <f ca="1">INDIRECT("'["&amp;公示01!#REF!&amp;".xls]表3'!a39")</f>
        <v>#REF!</v>
      </c>
      <c r="B39" s="1" t="e">
        <f ca="1">INDIRECT("'["&amp;公示01!#REF!&amp;".xls]表3'!B39")</f>
        <v>#REF!</v>
      </c>
      <c r="C39" s="1" t="e">
        <f ca="1">INDIRECT("'["&amp;公示01!#REF!&amp;".xls]表3'!c39")</f>
        <v>#REF!</v>
      </c>
      <c r="D39" s="1" t="e">
        <f ca="1">INDIRECT("'["&amp;公示01!#REF!&amp;".xls]表3'!d39")</f>
        <v>#REF!</v>
      </c>
      <c r="E39" s="1" t="e">
        <f ca="1">INDIRECT("'["&amp;公示01!#REF!&amp;".xls]表3'!e39")</f>
        <v>#REF!</v>
      </c>
      <c r="F39" s="1" t="e">
        <f ca="1">INDIRECT("'["&amp;公示01!#REF!&amp;".xls]表3'!f39")</f>
        <v>#REF!</v>
      </c>
      <c r="G39" t="e">
        <f ca="1">INDIRECT("'["&amp;公示01!#REF!&amp;".xls]表3'!g39")</f>
        <v>#REF!</v>
      </c>
      <c r="H39" t="e">
        <f ca="1">INDIRECT("'["&amp;公示01!#REF!&amp;".xls]表3'!h39")</f>
        <v>#REF!</v>
      </c>
      <c r="I39" t="e">
        <f ca="1">INDIRECT("'["&amp;公示01!#REF!&amp;".xls]表3'!i39")</f>
        <v>#REF!</v>
      </c>
      <c r="J39" t="e">
        <f ca="1">INDIRECT("'["&amp;公示01!#REF!&amp;".xls]表3'!j39")</f>
        <v>#REF!</v>
      </c>
      <c r="K39" t="e">
        <f ca="1">INDIRECT("'["&amp;公示01!#REF!&amp;".xls]表3'!k39")</f>
        <v>#REF!</v>
      </c>
      <c r="L39" t="e">
        <f ca="1">INDIRECT("'["&amp;公示01!#REF!&amp;".xls]表3'!l39")</f>
        <v>#REF!</v>
      </c>
    </row>
    <row r="40" spans="1:12" ht="14.25">
      <c r="A40" t="e">
        <f ca="1">INDIRECT("'["&amp;公示01!#REF!&amp;".xls]表3'!a40")</f>
        <v>#REF!</v>
      </c>
      <c r="B40" s="1" t="e">
        <f ca="1">INDIRECT("'["&amp;公示01!#REF!&amp;".xls]表3'!B40")</f>
        <v>#REF!</v>
      </c>
      <c r="C40" s="1" t="e">
        <f ca="1">INDIRECT("'["&amp;公示01!#REF!&amp;".xls]表3'!c40")</f>
        <v>#REF!</v>
      </c>
      <c r="D40" s="1" t="e">
        <f ca="1">INDIRECT("'["&amp;公示01!#REF!&amp;".xls]表3'!d40")</f>
        <v>#REF!</v>
      </c>
      <c r="E40" s="1" t="e">
        <f ca="1">INDIRECT("'["&amp;公示01!#REF!&amp;".xls]表3'!e40")</f>
        <v>#REF!</v>
      </c>
      <c r="F40" s="1" t="e">
        <f ca="1">INDIRECT("'["&amp;公示01!#REF!&amp;".xls]表3'!f40")</f>
        <v>#REF!</v>
      </c>
      <c r="G40" t="e">
        <f ca="1">INDIRECT("'["&amp;公示01!#REF!&amp;".xls]表3'!g40")</f>
        <v>#REF!</v>
      </c>
      <c r="H40" t="e">
        <f ca="1">INDIRECT("'["&amp;公示01!#REF!&amp;".xls]表3'!h40")</f>
        <v>#REF!</v>
      </c>
      <c r="I40" t="e">
        <f ca="1">INDIRECT("'["&amp;公示01!#REF!&amp;".xls]表3'!i40")</f>
        <v>#REF!</v>
      </c>
      <c r="J40" t="e">
        <f ca="1">INDIRECT("'["&amp;公示01!#REF!&amp;".xls]表3'!j40")</f>
        <v>#REF!</v>
      </c>
      <c r="K40" t="e">
        <f ca="1">INDIRECT("'["&amp;公示01!#REF!&amp;".xls]表3'!k40")</f>
        <v>#REF!</v>
      </c>
      <c r="L40" t="e">
        <f ca="1">INDIRECT("'["&amp;公示01!#REF!&amp;".xls]表3'!l40")</f>
        <v>#REF!</v>
      </c>
    </row>
    <row r="41" spans="1:12" ht="14.25">
      <c r="A41" t="e">
        <f ca="1">INDIRECT("'["&amp;公示01!#REF!&amp;".xls]表3'!a41")</f>
        <v>#REF!</v>
      </c>
      <c r="B41" s="1" t="e">
        <f ca="1">INDIRECT("'["&amp;公示01!#REF!&amp;".xls]表3'!B41")</f>
        <v>#REF!</v>
      </c>
      <c r="C41" s="1" t="e">
        <f ca="1">INDIRECT("'["&amp;公示01!#REF!&amp;".xls]表3'!c41")</f>
        <v>#REF!</v>
      </c>
      <c r="D41" s="1" t="e">
        <f ca="1">INDIRECT("'["&amp;公示01!#REF!&amp;".xls]表3'!d41")</f>
        <v>#REF!</v>
      </c>
      <c r="E41" s="1" t="e">
        <f ca="1">INDIRECT("'["&amp;公示01!#REF!&amp;".xls]表3'!e41")</f>
        <v>#REF!</v>
      </c>
      <c r="F41" s="1" t="e">
        <f ca="1">INDIRECT("'["&amp;公示01!#REF!&amp;".xls]表3'!f41")</f>
        <v>#REF!</v>
      </c>
      <c r="G41" t="e">
        <f ca="1">INDIRECT("'["&amp;公示01!#REF!&amp;".xls]表3'!g41")</f>
        <v>#REF!</v>
      </c>
      <c r="H41" t="e">
        <f ca="1">INDIRECT("'["&amp;公示01!#REF!&amp;".xls]表3'!h41")</f>
        <v>#REF!</v>
      </c>
      <c r="I41" t="e">
        <f ca="1">INDIRECT("'["&amp;公示01!#REF!&amp;".xls]表3'!i41")</f>
        <v>#REF!</v>
      </c>
      <c r="J41" t="e">
        <f ca="1">INDIRECT("'["&amp;公示01!#REF!&amp;".xls]表3'!j41")</f>
        <v>#REF!</v>
      </c>
      <c r="K41" t="e">
        <f ca="1">INDIRECT("'["&amp;公示01!#REF!&amp;".xls]表3'!k41")</f>
        <v>#REF!</v>
      </c>
      <c r="L41" t="e">
        <f ca="1">INDIRECT("'["&amp;公示01!#REF!&amp;".xls]表3'!l41")</f>
        <v>#REF!</v>
      </c>
    </row>
    <row r="42" spans="1:12" ht="14.25">
      <c r="A42" t="e">
        <f ca="1">INDIRECT("'["&amp;公示01!#REF!&amp;".xls]表3'!a42")</f>
        <v>#REF!</v>
      </c>
      <c r="B42" s="1" t="e">
        <f ca="1">INDIRECT("'["&amp;公示01!#REF!&amp;".xls]表3'!B42")</f>
        <v>#REF!</v>
      </c>
      <c r="C42" s="1" t="e">
        <f ca="1">INDIRECT("'["&amp;公示01!#REF!&amp;".xls]表3'!c42")</f>
        <v>#REF!</v>
      </c>
      <c r="D42" s="1" t="e">
        <f ca="1">INDIRECT("'["&amp;公示01!#REF!&amp;".xls]表3'!d42")</f>
        <v>#REF!</v>
      </c>
      <c r="E42" s="1" t="e">
        <f ca="1">INDIRECT("'["&amp;公示01!#REF!&amp;".xls]表3'!e42")</f>
        <v>#REF!</v>
      </c>
      <c r="F42" s="1" t="e">
        <f ca="1">INDIRECT("'["&amp;公示01!#REF!&amp;".xls]表3'!f42")</f>
        <v>#REF!</v>
      </c>
      <c r="G42" t="e">
        <f ca="1">INDIRECT("'["&amp;公示01!#REF!&amp;".xls]表3'!g42")</f>
        <v>#REF!</v>
      </c>
      <c r="H42" t="e">
        <f ca="1">INDIRECT("'["&amp;公示01!#REF!&amp;".xls]表3'!h42")</f>
        <v>#REF!</v>
      </c>
      <c r="I42" t="e">
        <f ca="1">INDIRECT("'["&amp;公示01!#REF!&amp;".xls]表3'!i42")</f>
        <v>#REF!</v>
      </c>
      <c r="J42" t="e">
        <f ca="1">INDIRECT("'["&amp;公示01!#REF!&amp;".xls]表3'!j42")</f>
        <v>#REF!</v>
      </c>
      <c r="K42" t="e">
        <f ca="1">INDIRECT("'["&amp;公示01!#REF!&amp;".xls]表3'!k42")</f>
        <v>#REF!</v>
      </c>
      <c r="L42" t="e">
        <f ca="1">INDIRECT("'["&amp;公示01!#REF!&amp;".xls]表3'!l42")</f>
        <v>#REF!</v>
      </c>
    </row>
    <row r="43" spans="1:12" ht="14.25">
      <c r="A43" t="e">
        <f ca="1">INDIRECT("'["&amp;公示01!#REF!&amp;".xls]表3'!a43")</f>
        <v>#REF!</v>
      </c>
      <c r="B43" s="1" t="e">
        <f ca="1">INDIRECT("'["&amp;公示01!#REF!&amp;".xls]表3'!B43")</f>
        <v>#REF!</v>
      </c>
      <c r="C43" s="1" t="e">
        <f ca="1">INDIRECT("'["&amp;公示01!#REF!&amp;".xls]表3'!c43")</f>
        <v>#REF!</v>
      </c>
      <c r="D43" s="1" t="e">
        <f ca="1">INDIRECT("'["&amp;公示01!#REF!&amp;".xls]表3'!d43")</f>
        <v>#REF!</v>
      </c>
      <c r="E43" s="1" t="e">
        <f ca="1">INDIRECT("'["&amp;公示01!#REF!&amp;".xls]表3'!e43")</f>
        <v>#REF!</v>
      </c>
      <c r="F43" s="1" t="e">
        <f ca="1">INDIRECT("'["&amp;公示01!#REF!&amp;".xls]表3'!f43")</f>
        <v>#REF!</v>
      </c>
      <c r="G43" t="e">
        <f ca="1">INDIRECT("'["&amp;公示01!#REF!&amp;".xls]表3'!g43")</f>
        <v>#REF!</v>
      </c>
      <c r="H43" t="e">
        <f ca="1">INDIRECT("'["&amp;公示01!#REF!&amp;".xls]表3'!h43")</f>
        <v>#REF!</v>
      </c>
      <c r="I43" t="e">
        <f ca="1">INDIRECT("'["&amp;公示01!#REF!&amp;".xls]表3'!i43")</f>
        <v>#REF!</v>
      </c>
      <c r="J43" t="e">
        <f ca="1">INDIRECT("'["&amp;公示01!#REF!&amp;".xls]表3'!j43")</f>
        <v>#REF!</v>
      </c>
      <c r="K43" t="e">
        <f ca="1">INDIRECT("'["&amp;公示01!#REF!&amp;".xls]表3'!k43")</f>
        <v>#REF!</v>
      </c>
      <c r="L43" t="e">
        <f ca="1">INDIRECT("'["&amp;公示01!#REF!&amp;".xls]表3'!l43")</f>
        <v>#REF!</v>
      </c>
    </row>
    <row r="44" spans="1:12" ht="14.25">
      <c r="A44" t="e">
        <f ca="1">INDIRECT("'["&amp;公示01!#REF!&amp;".xls]表3'!a44")</f>
        <v>#REF!</v>
      </c>
      <c r="B44" s="1" t="e">
        <f ca="1">INDIRECT("'["&amp;公示01!#REF!&amp;".xls]表3'!B44")</f>
        <v>#REF!</v>
      </c>
      <c r="C44" s="1" t="e">
        <f ca="1">INDIRECT("'["&amp;公示01!#REF!&amp;".xls]表3'!c44")</f>
        <v>#REF!</v>
      </c>
      <c r="D44" s="1" t="e">
        <f ca="1">INDIRECT("'["&amp;公示01!#REF!&amp;".xls]表3'!d44")</f>
        <v>#REF!</v>
      </c>
      <c r="E44" s="1" t="e">
        <f ca="1">INDIRECT("'["&amp;公示01!#REF!&amp;".xls]表3'!e44")</f>
        <v>#REF!</v>
      </c>
      <c r="F44" s="1" t="e">
        <f ca="1">INDIRECT("'["&amp;公示01!#REF!&amp;".xls]表3'!f44")</f>
        <v>#REF!</v>
      </c>
      <c r="G44" t="e">
        <f ca="1">INDIRECT("'["&amp;公示01!#REF!&amp;".xls]表3'!g44")</f>
        <v>#REF!</v>
      </c>
      <c r="H44" t="e">
        <f ca="1">INDIRECT("'["&amp;公示01!#REF!&amp;".xls]表3'!h44")</f>
        <v>#REF!</v>
      </c>
      <c r="I44" t="e">
        <f ca="1">INDIRECT("'["&amp;公示01!#REF!&amp;".xls]表3'!i44")</f>
        <v>#REF!</v>
      </c>
      <c r="J44" t="e">
        <f ca="1">INDIRECT("'["&amp;公示01!#REF!&amp;".xls]表3'!j44")</f>
        <v>#REF!</v>
      </c>
      <c r="K44" t="e">
        <f ca="1">INDIRECT("'["&amp;公示01!#REF!&amp;".xls]表3'!k44")</f>
        <v>#REF!</v>
      </c>
      <c r="L44" t="e">
        <f ca="1">INDIRECT("'["&amp;公示01!#REF!&amp;".xls]表3'!l44")</f>
        <v>#REF!</v>
      </c>
    </row>
    <row r="45" spans="1:12" ht="14.25">
      <c r="A45" t="e">
        <f ca="1">INDIRECT("'["&amp;公示01!#REF!&amp;".xls]表3'!a45")</f>
        <v>#REF!</v>
      </c>
      <c r="B45" s="1" t="e">
        <f ca="1">INDIRECT("'["&amp;公示01!#REF!&amp;".xls]表3'!B45")</f>
        <v>#REF!</v>
      </c>
      <c r="C45" s="1" t="e">
        <f ca="1">INDIRECT("'["&amp;公示01!#REF!&amp;".xls]表3'!c45")</f>
        <v>#REF!</v>
      </c>
      <c r="D45" s="1" t="e">
        <f ca="1">INDIRECT("'["&amp;公示01!#REF!&amp;".xls]表3'!d45")</f>
        <v>#REF!</v>
      </c>
      <c r="E45" s="1" t="e">
        <f ca="1">INDIRECT("'["&amp;公示01!#REF!&amp;".xls]表3'!e45")</f>
        <v>#REF!</v>
      </c>
      <c r="F45" s="1" t="e">
        <f ca="1">INDIRECT("'["&amp;公示01!#REF!&amp;".xls]表3'!f45")</f>
        <v>#REF!</v>
      </c>
      <c r="G45" t="e">
        <f ca="1">INDIRECT("'["&amp;公示01!#REF!&amp;".xls]表3'!g45")</f>
        <v>#REF!</v>
      </c>
      <c r="H45" t="e">
        <f ca="1">INDIRECT("'["&amp;公示01!#REF!&amp;".xls]表3'!h45")</f>
        <v>#REF!</v>
      </c>
      <c r="I45" t="e">
        <f ca="1">INDIRECT("'["&amp;公示01!#REF!&amp;".xls]表3'!i45")</f>
        <v>#REF!</v>
      </c>
      <c r="J45" t="e">
        <f ca="1">INDIRECT("'["&amp;公示01!#REF!&amp;".xls]表3'!j45")</f>
        <v>#REF!</v>
      </c>
      <c r="K45" t="e">
        <f ca="1">INDIRECT("'["&amp;公示01!#REF!&amp;".xls]表3'!k45")</f>
        <v>#REF!</v>
      </c>
      <c r="L45" t="e">
        <f ca="1">INDIRECT("'["&amp;公示01!#REF!&amp;".xls]表3'!l45")</f>
        <v>#REF!</v>
      </c>
    </row>
    <row r="46" spans="1:12" ht="14.25">
      <c r="A46" t="e">
        <f ca="1">INDIRECT("'["&amp;公示01!#REF!&amp;".xls]表3'!a46")</f>
        <v>#REF!</v>
      </c>
      <c r="B46" s="1" t="e">
        <f ca="1">INDIRECT("'["&amp;公示01!#REF!&amp;".xls]表3'!B46")</f>
        <v>#REF!</v>
      </c>
      <c r="C46" s="1" t="e">
        <f ca="1">INDIRECT("'["&amp;公示01!#REF!&amp;".xls]表3'!c46")</f>
        <v>#REF!</v>
      </c>
      <c r="D46" s="1" t="e">
        <f ca="1">INDIRECT("'["&amp;公示01!#REF!&amp;".xls]表3'!d46")</f>
        <v>#REF!</v>
      </c>
      <c r="E46" s="1" t="e">
        <f ca="1">INDIRECT("'["&amp;公示01!#REF!&amp;".xls]表3'!e46")</f>
        <v>#REF!</v>
      </c>
      <c r="F46" s="1" t="e">
        <f ca="1">INDIRECT("'["&amp;公示01!#REF!&amp;".xls]表3'!f46")</f>
        <v>#REF!</v>
      </c>
      <c r="G46" t="e">
        <f ca="1">INDIRECT("'["&amp;公示01!#REF!&amp;".xls]表3'!g46")</f>
        <v>#REF!</v>
      </c>
      <c r="H46" t="e">
        <f ca="1">INDIRECT("'["&amp;公示01!#REF!&amp;".xls]表3'!h46")</f>
        <v>#REF!</v>
      </c>
      <c r="I46" t="e">
        <f ca="1">INDIRECT("'["&amp;公示01!#REF!&amp;".xls]表3'!i46")</f>
        <v>#REF!</v>
      </c>
      <c r="J46" t="e">
        <f ca="1">INDIRECT("'["&amp;公示01!#REF!&amp;".xls]表3'!j46")</f>
        <v>#REF!</v>
      </c>
      <c r="K46" t="e">
        <f ca="1">INDIRECT("'["&amp;公示01!#REF!&amp;".xls]表3'!k46")</f>
        <v>#REF!</v>
      </c>
      <c r="L46" t="e">
        <f ca="1">INDIRECT("'["&amp;公示01!#REF!&amp;".xls]表3'!l46")</f>
        <v>#REF!</v>
      </c>
    </row>
    <row r="47" spans="1:12" ht="14.25">
      <c r="A47" t="e">
        <f ca="1">INDIRECT("'["&amp;公示01!#REF!&amp;".xls]表3'!a47")</f>
        <v>#REF!</v>
      </c>
      <c r="B47" s="1" t="e">
        <f ca="1">INDIRECT("'["&amp;公示01!#REF!&amp;".xls]表3'!B47")</f>
        <v>#REF!</v>
      </c>
      <c r="C47" s="1" t="e">
        <f ca="1">INDIRECT("'["&amp;公示01!#REF!&amp;".xls]表3'!c47")</f>
        <v>#REF!</v>
      </c>
      <c r="D47" s="1" t="e">
        <f ca="1">INDIRECT("'["&amp;公示01!#REF!&amp;".xls]表3'!d47")</f>
        <v>#REF!</v>
      </c>
      <c r="E47" s="1" t="e">
        <f ca="1">INDIRECT("'["&amp;公示01!#REF!&amp;".xls]表3'!e47")</f>
        <v>#REF!</v>
      </c>
      <c r="F47" s="1" t="e">
        <f ca="1">INDIRECT("'["&amp;公示01!#REF!&amp;".xls]表3'!f47")</f>
        <v>#REF!</v>
      </c>
      <c r="G47" t="e">
        <f ca="1">INDIRECT("'["&amp;公示01!#REF!&amp;".xls]表3'!g47")</f>
        <v>#REF!</v>
      </c>
      <c r="H47" t="e">
        <f ca="1">INDIRECT("'["&amp;公示01!#REF!&amp;".xls]表3'!h47")</f>
        <v>#REF!</v>
      </c>
      <c r="I47" t="e">
        <f ca="1">INDIRECT("'["&amp;公示01!#REF!&amp;".xls]表3'!i47")</f>
        <v>#REF!</v>
      </c>
      <c r="J47" t="e">
        <f ca="1">INDIRECT("'["&amp;公示01!#REF!&amp;".xls]表3'!j47")</f>
        <v>#REF!</v>
      </c>
      <c r="K47" t="e">
        <f ca="1">INDIRECT("'["&amp;公示01!#REF!&amp;".xls]表3'!k47")</f>
        <v>#REF!</v>
      </c>
      <c r="L47" t="e">
        <f ca="1">INDIRECT("'["&amp;公示01!#REF!&amp;".xls]表3'!l47")</f>
        <v>#REF!</v>
      </c>
    </row>
    <row r="48" spans="1:12" ht="14.25">
      <c r="A48" t="e">
        <f ca="1">INDIRECT("'["&amp;公示01!#REF!&amp;".xls]表3'!a48")</f>
        <v>#REF!</v>
      </c>
      <c r="B48" s="1" t="e">
        <f ca="1">INDIRECT("'["&amp;公示01!#REF!&amp;".xls]表3'!B48")</f>
        <v>#REF!</v>
      </c>
      <c r="C48" s="1" t="e">
        <f ca="1">INDIRECT("'["&amp;公示01!#REF!&amp;".xls]表3'!c48")</f>
        <v>#REF!</v>
      </c>
      <c r="D48" s="1" t="e">
        <f ca="1">INDIRECT("'["&amp;公示01!#REF!&amp;".xls]表3'!d48")</f>
        <v>#REF!</v>
      </c>
      <c r="E48" s="1" t="e">
        <f ca="1">INDIRECT("'["&amp;公示01!#REF!&amp;".xls]表3'!e48")</f>
        <v>#REF!</v>
      </c>
      <c r="F48" s="1" t="e">
        <f ca="1">INDIRECT("'["&amp;公示01!#REF!&amp;".xls]表3'!f48")</f>
        <v>#REF!</v>
      </c>
      <c r="G48" t="e">
        <f ca="1">INDIRECT("'["&amp;公示01!#REF!&amp;".xls]表3'!g48")</f>
        <v>#REF!</v>
      </c>
      <c r="H48" t="e">
        <f ca="1">INDIRECT("'["&amp;公示01!#REF!&amp;".xls]表3'!h48")</f>
        <v>#REF!</v>
      </c>
      <c r="I48" t="e">
        <f ca="1">INDIRECT("'["&amp;公示01!#REF!&amp;".xls]表3'!i48")</f>
        <v>#REF!</v>
      </c>
      <c r="J48" t="e">
        <f ca="1">INDIRECT("'["&amp;公示01!#REF!&amp;".xls]表3'!j48")</f>
        <v>#REF!</v>
      </c>
      <c r="K48" t="e">
        <f ca="1">INDIRECT("'["&amp;公示01!#REF!&amp;".xls]表3'!k48")</f>
        <v>#REF!</v>
      </c>
      <c r="L48" t="e">
        <f ca="1">INDIRECT("'["&amp;公示01!#REF!&amp;".xls]表3'!l48")</f>
        <v>#REF!</v>
      </c>
    </row>
    <row r="49" spans="1:12" ht="14.25">
      <c r="A49" t="e">
        <f ca="1">INDIRECT("'["&amp;公示01!#REF!&amp;".xls]表3'!a49")</f>
        <v>#REF!</v>
      </c>
      <c r="B49" s="1" t="e">
        <f ca="1">INDIRECT("'["&amp;公示01!#REF!&amp;".xls]表3'!B49")</f>
        <v>#REF!</v>
      </c>
      <c r="C49" s="1" t="e">
        <f ca="1">INDIRECT("'["&amp;公示01!#REF!&amp;".xls]表3'!c49")</f>
        <v>#REF!</v>
      </c>
      <c r="D49" s="1" t="e">
        <f ca="1">INDIRECT("'["&amp;公示01!#REF!&amp;".xls]表3'!d49")</f>
        <v>#REF!</v>
      </c>
      <c r="E49" s="1" t="e">
        <f ca="1">INDIRECT("'["&amp;公示01!#REF!&amp;".xls]表3'!e49")</f>
        <v>#REF!</v>
      </c>
      <c r="F49" s="1" t="e">
        <f ca="1">INDIRECT("'["&amp;公示01!#REF!&amp;".xls]表3'!f49")</f>
        <v>#REF!</v>
      </c>
      <c r="G49" t="e">
        <f ca="1">INDIRECT("'["&amp;公示01!#REF!&amp;".xls]表3'!g49")</f>
        <v>#REF!</v>
      </c>
      <c r="H49" t="e">
        <f ca="1">INDIRECT("'["&amp;公示01!#REF!&amp;".xls]表3'!h49")</f>
        <v>#REF!</v>
      </c>
      <c r="I49" t="e">
        <f ca="1">INDIRECT("'["&amp;公示01!#REF!&amp;".xls]表3'!i49")</f>
        <v>#REF!</v>
      </c>
      <c r="J49" t="e">
        <f ca="1">INDIRECT("'["&amp;公示01!#REF!&amp;".xls]表3'!j49")</f>
        <v>#REF!</v>
      </c>
      <c r="K49" t="e">
        <f ca="1">INDIRECT("'["&amp;公示01!#REF!&amp;".xls]表3'!k49")</f>
        <v>#REF!</v>
      </c>
      <c r="L49" t="e">
        <f ca="1">INDIRECT("'["&amp;公示01!#REF!&amp;".xls]表3'!l49")</f>
        <v>#REF!</v>
      </c>
    </row>
    <row r="50" spans="1:12" ht="14.25">
      <c r="A50" t="e">
        <f ca="1">INDIRECT("'["&amp;公示01!#REF!&amp;".xls]表3'!a50")</f>
        <v>#REF!</v>
      </c>
      <c r="B50" s="1" t="e">
        <f ca="1">INDIRECT("'["&amp;公示01!#REF!&amp;".xls]表3'!B50")</f>
        <v>#REF!</v>
      </c>
      <c r="C50" s="1" t="e">
        <f ca="1">INDIRECT("'["&amp;公示01!#REF!&amp;".xls]表3'!c50")</f>
        <v>#REF!</v>
      </c>
      <c r="D50" s="1" t="e">
        <f ca="1">INDIRECT("'["&amp;公示01!#REF!&amp;".xls]表3'!d50")</f>
        <v>#REF!</v>
      </c>
      <c r="E50" s="1" t="e">
        <f ca="1">INDIRECT("'["&amp;公示01!#REF!&amp;".xls]表3'!e50")</f>
        <v>#REF!</v>
      </c>
      <c r="F50" s="1" t="e">
        <f ca="1">INDIRECT("'["&amp;公示01!#REF!&amp;".xls]表3'!f50")</f>
        <v>#REF!</v>
      </c>
      <c r="G50" t="e">
        <f ca="1">INDIRECT("'["&amp;公示01!#REF!&amp;".xls]表3'!g50")</f>
        <v>#REF!</v>
      </c>
      <c r="H50" t="e">
        <f ca="1">INDIRECT("'["&amp;公示01!#REF!&amp;".xls]表3'!h50")</f>
        <v>#REF!</v>
      </c>
      <c r="I50" t="e">
        <f ca="1">INDIRECT("'["&amp;公示01!#REF!&amp;".xls]表3'!i50")</f>
        <v>#REF!</v>
      </c>
      <c r="J50" t="e">
        <f ca="1">INDIRECT("'["&amp;公示01!#REF!&amp;".xls]表3'!j50")</f>
        <v>#REF!</v>
      </c>
      <c r="K50" t="e">
        <f ca="1">INDIRECT("'["&amp;公示01!#REF!&amp;".xls]表3'!k50")</f>
        <v>#REF!</v>
      </c>
      <c r="L50" t="e">
        <f ca="1">INDIRECT("'["&amp;公示01!#REF!&amp;".xls]表3'!l50")</f>
        <v>#REF!</v>
      </c>
    </row>
    <row r="51" spans="1:12" ht="14.25">
      <c r="A51" t="e">
        <f ca="1">INDIRECT("'["&amp;公示01!#REF!&amp;".xls]表3'!a51")</f>
        <v>#REF!</v>
      </c>
      <c r="B51" s="1" t="e">
        <f ca="1">INDIRECT("'["&amp;公示01!#REF!&amp;".xls]表3'!B51")</f>
        <v>#REF!</v>
      </c>
      <c r="C51" s="1" t="e">
        <f ca="1">INDIRECT("'["&amp;公示01!#REF!&amp;".xls]表3'!c51")</f>
        <v>#REF!</v>
      </c>
      <c r="D51" s="1" t="e">
        <f ca="1">INDIRECT("'["&amp;公示01!#REF!&amp;".xls]表3'!d51")</f>
        <v>#REF!</v>
      </c>
      <c r="E51" s="1" t="e">
        <f ca="1">INDIRECT("'["&amp;公示01!#REF!&amp;".xls]表3'!e51")</f>
        <v>#REF!</v>
      </c>
      <c r="F51" s="1" t="e">
        <f ca="1">INDIRECT("'["&amp;公示01!#REF!&amp;".xls]表3'!f51")</f>
        <v>#REF!</v>
      </c>
      <c r="G51" t="e">
        <f ca="1">INDIRECT("'["&amp;公示01!#REF!&amp;".xls]表3'!g51")</f>
        <v>#REF!</v>
      </c>
      <c r="H51" t="e">
        <f ca="1">INDIRECT("'["&amp;公示01!#REF!&amp;".xls]表3'!h51")</f>
        <v>#REF!</v>
      </c>
      <c r="I51" t="e">
        <f ca="1">INDIRECT("'["&amp;公示01!#REF!&amp;".xls]表3'!i51")</f>
        <v>#REF!</v>
      </c>
      <c r="J51" t="e">
        <f ca="1">INDIRECT("'["&amp;公示01!#REF!&amp;".xls]表3'!j51")</f>
        <v>#REF!</v>
      </c>
      <c r="K51" t="e">
        <f ca="1">INDIRECT("'["&amp;公示01!#REF!&amp;".xls]表3'!k51")</f>
        <v>#REF!</v>
      </c>
      <c r="L51" t="e">
        <f ca="1">INDIRECT("'["&amp;公示01!#REF!&amp;".xls]表3'!l51")</f>
        <v>#REF!</v>
      </c>
    </row>
    <row r="52" spans="1:12" ht="14.25">
      <c r="A52" t="e">
        <f ca="1">INDIRECT("'["&amp;公示01!#REF!&amp;".xls]表3'!a52")</f>
        <v>#REF!</v>
      </c>
      <c r="B52" s="1" t="e">
        <f ca="1">INDIRECT("'["&amp;公示01!#REF!&amp;".xls]表3'!B52")</f>
        <v>#REF!</v>
      </c>
      <c r="C52" s="1" t="e">
        <f ca="1">INDIRECT("'["&amp;公示01!#REF!&amp;".xls]表3'!c52")</f>
        <v>#REF!</v>
      </c>
      <c r="D52" s="1" t="e">
        <f ca="1">INDIRECT("'["&amp;公示01!#REF!&amp;".xls]表3'!d52")</f>
        <v>#REF!</v>
      </c>
      <c r="E52" s="1" t="e">
        <f ca="1">INDIRECT("'["&amp;公示01!#REF!&amp;".xls]表3'!e52")</f>
        <v>#REF!</v>
      </c>
      <c r="F52" s="1" t="e">
        <f ca="1">INDIRECT("'["&amp;公示01!#REF!&amp;".xls]表3'!f52")</f>
        <v>#REF!</v>
      </c>
      <c r="G52" t="e">
        <f ca="1">INDIRECT("'["&amp;公示01!#REF!&amp;".xls]表3'!g52")</f>
        <v>#REF!</v>
      </c>
      <c r="H52" t="e">
        <f ca="1">INDIRECT("'["&amp;公示01!#REF!&amp;".xls]表3'!h52")</f>
        <v>#REF!</v>
      </c>
      <c r="I52" t="e">
        <f ca="1">INDIRECT("'["&amp;公示01!#REF!&amp;".xls]表3'!i52")</f>
        <v>#REF!</v>
      </c>
      <c r="J52" t="e">
        <f ca="1">INDIRECT("'["&amp;公示01!#REF!&amp;".xls]表3'!j52")</f>
        <v>#REF!</v>
      </c>
      <c r="K52" t="e">
        <f ca="1">INDIRECT("'["&amp;公示01!#REF!&amp;".xls]表3'!k52")</f>
        <v>#REF!</v>
      </c>
      <c r="L52" t="e">
        <f ca="1">INDIRECT("'["&amp;公示01!#REF!&amp;".xls]表3'!l52")</f>
        <v>#REF!</v>
      </c>
    </row>
    <row r="53" spans="1:12" ht="14.25">
      <c r="A53" t="e">
        <f ca="1">INDIRECT("'["&amp;公示01!#REF!&amp;".xls]表3'!a53")</f>
        <v>#REF!</v>
      </c>
      <c r="B53" s="1" t="e">
        <f ca="1">INDIRECT("'["&amp;公示01!#REF!&amp;".xls]表3'!B53")</f>
        <v>#REF!</v>
      </c>
      <c r="C53" s="1" t="e">
        <f ca="1">INDIRECT("'["&amp;公示01!#REF!&amp;".xls]表3'!c53")</f>
        <v>#REF!</v>
      </c>
      <c r="D53" s="1" t="e">
        <f ca="1">INDIRECT("'["&amp;公示01!#REF!&amp;".xls]表3'!d53")</f>
        <v>#REF!</v>
      </c>
      <c r="E53" s="1" t="e">
        <f ca="1">INDIRECT("'["&amp;公示01!#REF!&amp;".xls]表3'!e53")</f>
        <v>#REF!</v>
      </c>
      <c r="F53" s="1" t="e">
        <f ca="1">INDIRECT("'["&amp;公示01!#REF!&amp;".xls]表3'!f53")</f>
        <v>#REF!</v>
      </c>
      <c r="G53" t="e">
        <f ca="1">INDIRECT("'["&amp;公示01!#REF!&amp;".xls]表3'!g53")</f>
        <v>#REF!</v>
      </c>
      <c r="H53" t="e">
        <f ca="1">INDIRECT("'["&amp;公示01!#REF!&amp;".xls]表3'!h53")</f>
        <v>#REF!</v>
      </c>
      <c r="I53" t="e">
        <f ca="1">INDIRECT("'["&amp;公示01!#REF!&amp;".xls]表3'!i53")</f>
        <v>#REF!</v>
      </c>
      <c r="J53" t="e">
        <f ca="1">INDIRECT("'["&amp;公示01!#REF!&amp;".xls]表3'!j53")</f>
        <v>#REF!</v>
      </c>
      <c r="K53" t="e">
        <f ca="1">INDIRECT("'["&amp;公示01!#REF!&amp;".xls]表3'!k53")</f>
        <v>#REF!</v>
      </c>
      <c r="L53" t="e">
        <f ca="1">INDIRECT("'["&amp;公示01!#REF!&amp;".xls]表3'!l53")</f>
        <v>#REF!</v>
      </c>
    </row>
    <row r="54" spans="1:12" ht="14.25">
      <c r="A54" t="e">
        <f ca="1">INDIRECT("'["&amp;公示01!#REF!&amp;".xls]表3'!a54")</f>
        <v>#REF!</v>
      </c>
      <c r="B54" s="1" t="e">
        <f ca="1">INDIRECT("'["&amp;公示01!#REF!&amp;".xls]表3'!B54")</f>
        <v>#REF!</v>
      </c>
      <c r="C54" s="1" t="e">
        <f ca="1">INDIRECT("'["&amp;公示01!#REF!&amp;".xls]表3'!c54")</f>
        <v>#REF!</v>
      </c>
      <c r="D54" s="1" t="e">
        <f ca="1">INDIRECT("'["&amp;公示01!#REF!&amp;".xls]表3'!d54")</f>
        <v>#REF!</v>
      </c>
      <c r="E54" s="1" t="e">
        <f ca="1">INDIRECT("'["&amp;公示01!#REF!&amp;".xls]表3'!e54")</f>
        <v>#REF!</v>
      </c>
      <c r="F54" s="1" t="e">
        <f ca="1">INDIRECT("'["&amp;公示01!#REF!&amp;".xls]表3'!f54")</f>
        <v>#REF!</v>
      </c>
      <c r="G54" t="e">
        <f ca="1">INDIRECT("'["&amp;公示01!#REF!&amp;".xls]表3'!g54")</f>
        <v>#REF!</v>
      </c>
      <c r="H54" t="e">
        <f ca="1">INDIRECT("'["&amp;公示01!#REF!&amp;".xls]表3'!h54")</f>
        <v>#REF!</v>
      </c>
      <c r="I54" t="e">
        <f ca="1">INDIRECT("'["&amp;公示01!#REF!&amp;".xls]表3'!i54")</f>
        <v>#REF!</v>
      </c>
      <c r="J54" t="e">
        <f ca="1">INDIRECT("'["&amp;公示01!#REF!&amp;".xls]表3'!j54")</f>
        <v>#REF!</v>
      </c>
      <c r="K54" t="e">
        <f ca="1">INDIRECT("'["&amp;公示01!#REF!&amp;".xls]表3'!k54")</f>
        <v>#REF!</v>
      </c>
      <c r="L54" t="e">
        <f ca="1">INDIRECT("'["&amp;公示01!#REF!&amp;".xls]表3'!l54")</f>
        <v>#REF!</v>
      </c>
    </row>
    <row r="55" spans="1:12" ht="14.25">
      <c r="A55" t="e">
        <f ca="1">INDIRECT("'["&amp;公示01!#REF!&amp;".xls]表3'!a55")</f>
        <v>#REF!</v>
      </c>
      <c r="B55" s="1" t="e">
        <f ca="1">INDIRECT("'["&amp;公示01!#REF!&amp;".xls]表3'!B55")</f>
        <v>#REF!</v>
      </c>
      <c r="C55" s="1" t="e">
        <f ca="1">INDIRECT("'["&amp;公示01!#REF!&amp;".xls]表3'!c55")</f>
        <v>#REF!</v>
      </c>
      <c r="D55" s="1" t="e">
        <f ca="1">INDIRECT("'["&amp;公示01!#REF!&amp;".xls]表3'!d55")</f>
        <v>#REF!</v>
      </c>
      <c r="E55" s="1" t="e">
        <f ca="1">INDIRECT("'["&amp;公示01!#REF!&amp;".xls]表3'!e55")</f>
        <v>#REF!</v>
      </c>
      <c r="F55" s="1" t="e">
        <f ca="1">INDIRECT("'["&amp;公示01!#REF!&amp;".xls]表3'!f55")</f>
        <v>#REF!</v>
      </c>
      <c r="G55" t="e">
        <f ca="1">INDIRECT("'["&amp;公示01!#REF!&amp;".xls]表3'!g55")</f>
        <v>#REF!</v>
      </c>
      <c r="H55" t="e">
        <f ca="1">INDIRECT("'["&amp;公示01!#REF!&amp;".xls]表3'!h55")</f>
        <v>#REF!</v>
      </c>
      <c r="I55" t="e">
        <f ca="1">INDIRECT("'["&amp;公示01!#REF!&amp;".xls]表3'!i55")</f>
        <v>#REF!</v>
      </c>
      <c r="J55" t="e">
        <f ca="1">INDIRECT("'["&amp;公示01!#REF!&amp;".xls]表3'!j55")</f>
        <v>#REF!</v>
      </c>
      <c r="K55" t="e">
        <f ca="1">INDIRECT("'["&amp;公示01!#REF!&amp;".xls]表3'!k55")</f>
        <v>#REF!</v>
      </c>
      <c r="L55" t="e">
        <f ca="1">INDIRECT("'["&amp;公示01!#REF!&amp;".xls]表3'!l55")</f>
        <v>#REF!</v>
      </c>
    </row>
    <row r="56" spans="1:12" ht="14.25">
      <c r="A56" t="e">
        <f ca="1">INDIRECT("'["&amp;公示01!#REF!&amp;".xls]表3'!a56")</f>
        <v>#REF!</v>
      </c>
      <c r="B56" s="1" t="e">
        <f ca="1">INDIRECT("'["&amp;公示01!#REF!&amp;".xls]表3'!B56")</f>
        <v>#REF!</v>
      </c>
      <c r="C56" s="1" t="e">
        <f ca="1">INDIRECT("'["&amp;公示01!#REF!&amp;".xls]表3'!c56")</f>
        <v>#REF!</v>
      </c>
      <c r="D56" s="1" t="e">
        <f ca="1">INDIRECT("'["&amp;公示01!#REF!&amp;".xls]表3'!d56")</f>
        <v>#REF!</v>
      </c>
      <c r="E56" s="1" t="e">
        <f ca="1">INDIRECT("'["&amp;公示01!#REF!&amp;".xls]表3'!e56")</f>
        <v>#REF!</v>
      </c>
      <c r="F56" s="1" t="e">
        <f ca="1">INDIRECT("'["&amp;公示01!#REF!&amp;".xls]表3'!f56")</f>
        <v>#REF!</v>
      </c>
      <c r="G56" t="e">
        <f ca="1">INDIRECT("'["&amp;公示01!#REF!&amp;".xls]表3'!g56")</f>
        <v>#REF!</v>
      </c>
      <c r="H56" t="e">
        <f ca="1">INDIRECT("'["&amp;公示01!#REF!&amp;".xls]表3'!h56")</f>
        <v>#REF!</v>
      </c>
      <c r="I56" t="e">
        <f ca="1">INDIRECT("'["&amp;公示01!#REF!&amp;".xls]表3'!i56")</f>
        <v>#REF!</v>
      </c>
      <c r="J56" t="e">
        <f ca="1">INDIRECT("'["&amp;公示01!#REF!&amp;".xls]表3'!j56")</f>
        <v>#REF!</v>
      </c>
      <c r="K56" t="e">
        <f ca="1">INDIRECT("'["&amp;公示01!#REF!&amp;".xls]表3'!k56")</f>
        <v>#REF!</v>
      </c>
      <c r="L56" t="e">
        <f ca="1">INDIRECT("'["&amp;公示01!#REF!&amp;".xls]表3'!l56")</f>
        <v>#REF!</v>
      </c>
    </row>
    <row r="57" spans="1:12" ht="14.25">
      <c r="A57" t="e">
        <f ca="1">INDIRECT("'["&amp;公示01!#REF!&amp;".xls]表3'!a57")</f>
        <v>#REF!</v>
      </c>
      <c r="B57" s="1" t="e">
        <f ca="1">INDIRECT("'["&amp;公示01!#REF!&amp;".xls]表3'!B57")</f>
        <v>#REF!</v>
      </c>
      <c r="C57" s="1" t="e">
        <f ca="1">INDIRECT("'["&amp;公示01!#REF!&amp;".xls]表3'!c57")</f>
        <v>#REF!</v>
      </c>
      <c r="D57" s="1" t="e">
        <f ca="1">INDIRECT("'["&amp;公示01!#REF!&amp;".xls]表3'!d57")</f>
        <v>#REF!</v>
      </c>
      <c r="E57" s="1" t="e">
        <f ca="1">INDIRECT("'["&amp;公示01!#REF!&amp;".xls]表3'!e57")</f>
        <v>#REF!</v>
      </c>
      <c r="F57" s="1" t="e">
        <f ca="1">INDIRECT("'["&amp;公示01!#REF!&amp;".xls]表3'!f57")</f>
        <v>#REF!</v>
      </c>
      <c r="G57" t="e">
        <f ca="1">INDIRECT("'["&amp;公示01!#REF!&amp;".xls]表3'!g57")</f>
        <v>#REF!</v>
      </c>
      <c r="H57" t="e">
        <f ca="1">INDIRECT("'["&amp;公示01!#REF!&amp;".xls]表3'!h57")</f>
        <v>#REF!</v>
      </c>
      <c r="I57" t="e">
        <f ca="1">INDIRECT("'["&amp;公示01!#REF!&amp;".xls]表3'!i57")</f>
        <v>#REF!</v>
      </c>
      <c r="J57" t="e">
        <f ca="1">INDIRECT("'["&amp;公示01!#REF!&amp;".xls]表3'!j57")</f>
        <v>#REF!</v>
      </c>
      <c r="K57" t="e">
        <f ca="1">INDIRECT("'["&amp;公示01!#REF!&amp;".xls]表3'!k57")</f>
        <v>#REF!</v>
      </c>
      <c r="L57" t="e">
        <f ca="1">INDIRECT("'["&amp;公示01!#REF!&amp;".xls]表3'!l57")</f>
        <v>#REF!</v>
      </c>
    </row>
    <row r="58" spans="1:12" ht="14.25">
      <c r="A58" t="e">
        <f ca="1">INDIRECT("'["&amp;公示01!#REF!&amp;".xls]表3'!a58")</f>
        <v>#REF!</v>
      </c>
      <c r="B58" s="1" t="e">
        <f ca="1">INDIRECT("'["&amp;公示01!#REF!&amp;".xls]表3'!B58")</f>
        <v>#REF!</v>
      </c>
      <c r="C58" s="1" t="e">
        <f ca="1">INDIRECT("'["&amp;公示01!#REF!&amp;".xls]表3'!c58")</f>
        <v>#REF!</v>
      </c>
      <c r="D58" s="1" t="e">
        <f ca="1">INDIRECT("'["&amp;公示01!#REF!&amp;".xls]表3'!d58")</f>
        <v>#REF!</v>
      </c>
      <c r="E58" s="1" t="e">
        <f ca="1">INDIRECT("'["&amp;公示01!#REF!&amp;".xls]表3'!e58")</f>
        <v>#REF!</v>
      </c>
      <c r="F58" s="1" t="e">
        <f ca="1">INDIRECT("'["&amp;公示01!#REF!&amp;".xls]表3'!f58")</f>
        <v>#REF!</v>
      </c>
      <c r="G58" t="e">
        <f ca="1">INDIRECT("'["&amp;公示01!#REF!&amp;".xls]表3'!g58")</f>
        <v>#REF!</v>
      </c>
      <c r="H58" t="e">
        <f ca="1">INDIRECT("'["&amp;公示01!#REF!&amp;".xls]表3'!h58")</f>
        <v>#REF!</v>
      </c>
      <c r="I58" t="e">
        <f ca="1">INDIRECT("'["&amp;公示01!#REF!&amp;".xls]表3'!i58")</f>
        <v>#REF!</v>
      </c>
      <c r="J58" t="e">
        <f ca="1">INDIRECT("'["&amp;公示01!#REF!&amp;".xls]表3'!j58")</f>
        <v>#REF!</v>
      </c>
      <c r="K58" t="e">
        <f ca="1">INDIRECT("'["&amp;公示01!#REF!&amp;".xls]表3'!k58")</f>
        <v>#REF!</v>
      </c>
      <c r="L58" t="e">
        <f ca="1">INDIRECT("'["&amp;公示01!#REF!&amp;".xls]表3'!l58")</f>
        <v>#REF!</v>
      </c>
    </row>
    <row r="59" spans="1:12" ht="14.25">
      <c r="A59" t="e">
        <f ca="1">INDIRECT("'["&amp;公示01!#REF!&amp;".xls]表3'!a59")</f>
        <v>#REF!</v>
      </c>
      <c r="B59" s="1" t="e">
        <f ca="1">INDIRECT("'["&amp;公示01!#REF!&amp;".xls]表3'!B59")</f>
        <v>#REF!</v>
      </c>
      <c r="C59" s="1" t="e">
        <f ca="1">INDIRECT("'["&amp;公示01!#REF!&amp;".xls]表3'!c59")</f>
        <v>#REF!</v>
      </c>
      <c r="D59" s="1" t="e">
        <f ca="1">INDIRECT("'["&amp;公示01!#REF!&amp;".xls]表3'!d59")</f>
        <v>#REF!</v>
      </c>
      <c r="E59" s="1" t="e">
        <f ca="1">INDIRECT("'["&amp;公示01!#REF!&amp;".xls]表3'!e59")</f>
        <v>#REF!</v>
      </c>
      <c r="F59" s="1" t="e">
        <f ca="1">INDIRECT("'["&amp;公示01!#REF!&amp;".xls]表3'!f59")</f>
        <v>#REF!</v>
      </c>
      <c r="G59" t="e">
        <f ca="1">INDIRECT("'["&amp;公示01!#REF!&amp;".xls]表3'!g59")</f>
        <v>#REF!</v>
      </c>
      <c r="H59" t="e">
        <f ca="1">INDIRECT("'["&amp;公示01!#REF!&amp;".xls]表3'!h59")</f>
        <v>#REF!</v>
      </c>
      <c r="I59" t="e">
        <f ca="1">INDIRECT("'["&amp;公示01!#REF!&amp;".xls]表3'!i59")</f>
        <v>#REF!</v>
      </c>
      <c r="J59" t="e">
        <f ca="1">INDIRECT("'["&amp;公示01!#REF!&amp;".xls]表3'!j59")</f>
        <v>#REF!</v>
      </c>
      <c r="K59" t="e">
        <f ca="1">INDIRECT("'["&amp;公示01!#REF!&amp;".xls]表3'!k59")</f>
        <v>#REF!</v>
      </c>
      <c r="L59" t="e">
        <f ca="1">INDIRECT("'["&amp;公示01!#REF!&amp;".xls]表3'!l59")</f>
        <v>#REF!</v>
      </c>
    </row>
    <row r="60" spans="1:12" ht="14.25">
      <c r="A60" t="e">
        <f ca="1">INDIRECT("'["&amp;公示01!#REF!&amp;".xls]表3'!a60")</f>
        <v>#REF!</v>
      </c>
      <c r="B60" s="1" t="e">
        <f ca="1">INDIRECT("'["&amp;公示01!#REF!&amp;".xls]表3'!B60")</f>
        <v>#REF!</v>
      </c>
      <c r="C60" s="1" t="e">
        <f ca="1">INDIRECT("'["&amp;公示01!#REF!&amp;".xls]表3'!c60")</f>
        <v>#REF!</v>
      </c>
      <c r="D60" s="1" t="e">
        <f ca="1">INDIRECT("'["&amp;公示01!#REF!&amp;".xls]表3'!d60")</f>
        <v>#REF!</v>
      </c>
      <c r="E60" s="1" t="e">
        <f ca="1">INDIRECT("'["&amp;公示01!#REF!&amp;".xls]表3'!e60")</f>
        <v>#REF!</v>
      </c>
      <c r="F60" s="1" t="e">
        <f ca="1">INDIRECT("'["&amp;公示01!#REF!&amp;".xls]表3'!f60")</f>
        <v>#REF!</v>
      </c>
      <c r="G60" t="e">
        <f ca="1">INDIRECT("'["&amp;公示01!#REF!&amp;".xls]表3'!g60")</f>
        <v>#REF!</v>
      </c>
      <c r="H60" t="e">
        <f ca="1">INDIRECT("'["&amp;公示01!#REF!&amp;".xls]表3'!h60")</f>
        <v>#REF!</v>
      </c>
      <c r="I60" t="e">
        <f ca="1">INDIRECT("'["&amp;公示01!#REF!&amp;".xls]表3'!i60")</f>
        <v>#REF!</v>
      </c>
      <c r="J60" t="e">
        <f ca="1">INDIRECT("'["&amp;公示01!#REF!&amp;".xls]表3'!j60")</f>
        <v>#REF!</v>
      </c>
      <c r="K60" t="e">
        <f ca="1">INDIRECT("'["&amp;公示01!#REF!&amp;".xls]表3'!k60")</f>
        <v>#REF!</v>
      </c>
      <c r="L60" t="e">
        <f ca="1">INDIRECT("'["&amp;公示01!#REF!&amp;".xls]表3'!l60")</f>
        <v>#REF!</v>
      </c>
    </row>
    <row r="61" spans="1:12" ht="14.25">
      <c r="A61" t="e">
        <f ca="1">INDIRECT("'["&amp;公示01!#REF!&amp;".xls]表3'!a61")</f>
        <v>#REF!</v>
      </c>
      <c r="B61" s="1" t="e">
        <f ca="1">INDIRECT("'["&amp;公示01!#REF!&amp;".xls]表3'!B61")</f>
        <v>#REF!</v>
      </c>
      <c r="C61" s="1" t="e">
        <f ca="1">INDIRECT("'["&amp;公示01!#REF!&amp;".xls]表3'!c61")</f>
        <v>#REF!</v>
      </c>
      <c r="D61" s="1" t="e">
        <f ca="1">INDIRECT("'["&amp;公示01!#REF!&amp;".xls]表3'!d61")</f>
        <v>#REF!</v>
      </c>
      <c r="E61" s="1" t="e">
        <f ca="1">INDIRECT("'["&amp;公示01!#REF!&amp;".xls]表3'!e61")</f>
        <v>#REF!</v>
      </c>
      <c r="F61" s="1" t="e">
        <f ca="1">INDIRECT("'["&amp;公示01!#REF!&amp;".xls]表3'!f61")</f>
        <v>#REF!</v>
      </c>
      <c r="G61" t="e">
        <f ca="1">INDIRECT("'["&amp;公示01!#REF!&amp;".xls]表3'!g61")</f>
        <v>#REF!</v>
      </c>
      <c r="H61" t="e">
        <f ca="1">INDIRECT("'["&amp;公示01!#REF!&amp;".xls]表3'!h61")</f>
        <v>#REF!</v>
      </c>
      <c r="I61" t="e">
        <f ca="1">INDIRECT("'["&amp;公示01!#REF!&amp;".xls]表3'!i61")</f>
        <v>#REF!</v>
      </c>
      <c r="J61" t="e">
        <f ca="1">INDIRECT("'["&amp;公示01!#REF!&amp;".xls]表3'!j61")</f>
        <v>#REF!</v>
      </c>
      <c r="K61" t="e">
        <f ca="1">INDIRECT("'["&amp;公示01!#REF!&amp;".xls]表3'!k61")</f>
        <v>#REF!</v>
      </c>
      <c r="L61" t="e">
        <f ca="1">INDIRECT("'["&amp;公示01!#REF!&amp;".xls]表3'!l61")</f>
        <v>#REF!</v>
      </c>
    </row>
    <row r="62" spans="1:12" ht="14.25">
      <c r="A62" t="e">
        <f ca="1">INDIRECT("'["&amp;公示01!#REF!&amp;".xls]表3'!a62")</f>
        <v>#REF!</v>
      </c>
      <c r="B62" s="1" t="e">
        <f ca="1">INDIRECT("'["&amp;公示01!#REF!&amp;".xls]表3'!B62")</f>
        <v>#REF!</v>
      </c>
      <c r="C62" s="1" t="e">
        <f ca="1">INDIRECT("'["&amp;公示01!#REF!&amp;".xls]表3'!c62")</f>
        <v>#REF!</v>
      </c>
      <c r="D62" s="1" t="e">
        <f ca="1">INDIRECT("'["&amp;公示01!#REF!&amp;".xls]表3'!d62")</f>
        <v>#REF!</v>
      </c>
      <c r="E62" s="1" t="e">
        <f ca="1">INDIRECT("'["&amp;公示01!#REF!&amp;".xls]表3'!e62")</f>
        <v>#REF!</v>
      </c>
      <c r="F62" s="1" t="e">
        <f ca="1">INDIRECT("'["&amp;公示01!#REF!&amp;".xls]表3'!f62")</f>
        <v>#REF!</v>
      </c>
      <c r="G62" t="e">
        <f ca="1">INDIRECT("'["&amp;公示01!#REF!&amp;".xls]表3'!g62")</f>
        <v>#REF!</v>
      </c>
      <c r="H62" t="e">
        <f ca="1">INDIRECT("'["&amp;公示01!#REF!&amp;".xls]表3'!h62")</f>
        <v>#REF!</v>
      </c>
      <c r="I62" t="e">
        <f ca="1">INDIRECT("'["&amp;公示01!#REF!&amp;".xls]表3'!i62")</f>
        <v>#REF!</v>
      </c>
      <c r="J62" t="e">
        <f ca="1">INDIRECT("'["&amp;公示01!#REF!&amp;".xls]表3'!j62")</f>
        <v>#REF!</v>
      </c>
      <c r="K62" t="e">
        <f ca="1">INDIRECT("'["&amp;公示01!#REF!&amp;".xls]表3'!k62")</f>
        <v>#REF!</v>
      </c>
      <c r="L62" t="e">
        <f ca="1">INDIRECT("'["&amp;公示01!#REF!&amp;".xls]表3'!l62")</f>
        <v>#REF!</v>
      </c>
    </row>
    <row r="63" spans="1:12" ht="14.25">
      <c r="A63" t="e">
        <f ca="1">INDIRECT("'["&amp;公示01!#REF!&amp;".xls]表3'!a63")</f>
        <v>#REF!</v>
      </c>
      <c r="B63" s="1" t="e">
        <f ca="1">INDIRECT("'["&amp;公示01!#REF!&amp;".xls]表3'!B63")</f>
        <v>#REF!</v>
      </c>
      <c r="C63" s="1" t="e">
        <f ca="1">INDIRECT("'["&amp;公示01!#REF!&amp;".xls]表3'!c63")</f>
        <v>#REF!</v>
      </c>
      <c r="D63" s="1" t="e">
        <f ca="1">INDIRECT("'["&amp;公示01!#REF!&amp;".xls]表3'!d63")</f>
        <v>#REF!</v>
      </c>
      <c r="E63" s="1" t="e">
        <f ca="1">INDIRECT("'["&amp;公示01!#REF!&amp;".xls]表3'!e63")</f>
        <v>#REF!</v>
      </c>
      <c r="F63" s="1" t="e">
        <f ca="1">INDIRECT("'["&amp;公示01!#REF!&amp;".xls]表3'!f63")</f>
        <v>#REF!</v>
      </c>
      <c r="G63" t="e">
        <f ca="1">INDIRECT("'["&amp;公示01!#REF!&amp;".xls]表3'!g63")</f>
        <v>#REF!</v>
      </c>
      <c r="H63" t="e">
        <f ca="1">INDIRECT("'["&amp;公示01!#REF!&amp;".xls]表3'!h63")</f>
        <v>#REF!</v>
      </c>
      <c r="I63" t="e">
        <f ca="1">INDIRECT("'["&amp;公示01!#REF!&amp;".xls]表3'!i63")</f>
        <v>#REF!</v>
      </c>
      <c r="J63" t="e">
        <f ca="1">INDIRECT("'["&amp;公示01!#REF!&amp;".xls]表3'!j63")</f>
        <v>#REF!</v>
      </c>
      <c r="K63" t="e">
        <f ca="1">INDIRECT("'["&amp;公示01!#REF!&amp;".xls]表3'!k63")</f>
        <v>#REF!</v>
      </c>
      <c r="L63" t="e">
        <f ca="1">INDIRECT("'["&amp;公示01!#REF!&amp;".xls]表3'!l63")</f>
        <v>#REF!</v>
      </c>
    </row>
    <row r="64" spans="1:12" ht="14.25">
      <c r="A64" t="e">
        <f ca="1">INDIRECT("'["&amp;公示01!#REF!&amp;".xls]表3'!a64")</f>
        <v>#REF!</v>
      </c>
      <c r="B64" s="1" t="e">
        <f ca="1">INDIRECT("'["&amp;公示01!#REF!&amp;".xls]表3'!B64")</f>
        <v>#REF!</v>
      </c>
      <c r="C64" s="1" t="e">
        <f ca="1">INDIRECT("'["&amp;公示01!#REF!&amp;".xls]表3'!c64")</f>
        <v>#REF!</v>
      </c>
      <c r="D64" s="1" t="e">
        <f ca="1">INDIRECT("'["&amp;公示01!#REF!&amp;".xls]表3'!d64")</f>
        <v>#REF!</v>
      </c>
      <c r="E64" s="1" t="e">
        <f ca="1">INDIRECT("'["&amp;公示01!#REF!&amp;".xls]表3'!e64")</f>
        <v>#REF!</v>
      </c>
      <c r="F64" s="1" t="e">
        <f ca="1">INDIRECT("'["&amp;公示01!#REF!&amp;".xls]表3'!f64")</f>
        <v>#REF!</v>
      </c>
      <c r="G64" t="e">
        <f ca="1">INDIRECT("'["&amp;公示01!#REF!&amp;".xls]表3'!g64")</f>
        <v>#REF!</v>
      </c>
      <c r="H64" t="e">
        <f ca="1">INDIRECT("'["&amp;公示01!#REF!&amp;".xls]表3'!h64")</f>
        <v>#REF!</v>
      </c>
      <c r="I64" t="e">
        <f ca="1">INDIRECT("'["&amp;公示01!#REF!&amp;".xls]表3'!i64")</f>
        <v>#REF!</v>
      </c>
      <c r="J64" t="e">
        <f ca="1">INDIRECT("'["&amp;公示01!#REF!&amp;".xls]表3'!j64")</f>
        <v>#REF!</v>
      </c>
      <c r="K64" t="e">
        <f ca="1">INDIRECT("'["&amp;公示01!#REF!&amp;".xls]表3'!k64")</f>
        <v>#REF!</v>
      </c>
      <c r="L64" t="e">
        <f ca="1">INDIRECT("'["&amp;公示01!#REF!&amp;".xls]表3'!l64")</f>
        <v>#REF!</v>
      </c>
    </row>
    <row r="65" spans="1:12" ht="14.25">
      <c r="A65" t="e">
        <f ca="1">INDIRECT("'["&amp;公示01!#REF!&amp;".xls]表3'!a65")</f>
        <v>#REF!</v>
      </c>
      <c r="B65" s="1" t="e">
        <f ca="1">INDIRECT("'["&amp;公示01!#REF!&amp;".xls]表3'!B65")</f>
        <v>#REF!</v>
      </c>
      <c r="C65" s="1" t="e">
        <f ca="1">INDIRECT("'["&amp;公示01!#REF!&amp;".xls]表3'!c65")</f>
        <v>#REF!</v>
      </c>
      <c r="D65" s="1" t="e">
        <f ca="1">INDIRECT("'["&amp;公示01!#REF!&amp;".xls]表3'!d65")</f>
        <v>#REF!</v>
      </c>
      <c r="E65" s="1" t="e">
        <f ca="1">INDIRECT("'["&amp;公示01!#REF!&amp;".xls]表3'!e65")</f>
        <v>#REF!</v>
      </c>
      <c r="F65" s="1" t="e">
        <f ca="1">INDIRECT("'["&amp;公示01!#REF!&amp;".xls]表3'!f65")</f>
        <v>#REF!</v>
      </c>
      <c r="G65" t="e">
        <f ca="1">INDIRECT("'["&amp;公示01!#REF!&amp;".xls]表3'!g65")</f>
        <v>#REF!</v>
      </c>
      <c r="H65" t="e">
        <f ca="1">INDIRECT("'["&amp;公示01!#REF!&amp;".xls]表3'!h65")</f>
        <v>#REF!</v>
      </c>
      <c r="I65" t="e">
        <f ca="1">INDIRECT("'["&amp;公示01!#REF!&amp;".xls]表3'!i65")</f>
        <v>#REF!</v>
      </c>
      <c r="J65" t="e">
        <f ca="1">INDIRECT("'["&amp;公示01!#REF!&amp;".xls]表3'!j65")</f>
        <v>#REF!</v>
      </c>
      <c r="K65" t="e">
        <f ca="1">INDIRECT("'["&amp;公示01!#REF!&amp;".xls]表3'!k65")</f>
        <v>#REF!</v>
      </c>
      <c r="L65" t="e">
        <f ca="1">INDIRECT("'["&amp;公示01!#REF!&amp;".xls]表3'!l65")</f>
        <v>#REF!</v>
      </c>
    </row>
    <row r="66" spans="1:12" ht="14.25">
      <c r="A66" t="e">
        <f ca="1">INDIRECT("'["&amp;公示01!#REF!&amp;".xls]表3'!a66")</f>
        <v>#REF!</v>
      </c>
      <c r="B66" s="1" t="e">
        <f ca="1">INDIRECT("'["&amp;公示01!#REF!&amp;".xls]表3'!B66")</f>
        <v>#REF!</v>
      </c>
      <c r="C66" s="1" t="e">
        <f ca="1">INDIRECT("'["&amp;公示01!#REF!&amp;".xls]表3'!c66")</f>
        <v>#REF!</v>
      </c>
      <c r="D66" s="1" t="e">
        <f ca="1">INDIRECT("'["&amp;公示01!#REF!&amp;".xls]表3'!d66")</f>
        <v>#REF!</v>
      </c>
      <c r="E66" s="1" t="e">
        <f ca="1">INDIRECT("'["&amp;公示01!#REF!&amp;".xls]表3'!e66")</f>
        <v>#REF!</v>
      </c>
      <c r="F66" s="1" t="e">
        <f ca="1">INDIRECT("'["&amp;公示01!#REF!&amp;".xls]表3'!f66")</f>
        <v>#REF!</v>
      </c>
      <c r="G66" t="e">
        <f ca="1">INDIRECT("'["&amp;公示01!#REF!&amp;".xls]表3'!g66")</f>
        <v>#REF!</v>
      </c>
      <c r="H66" t="e">
        <f ca="1">INDIRECT("'["&amp;公示01!#REF!&amp;".xls]表3'!h66")</f>
        <v>#REF!</v>
      </c>
      <c r="I66" t="e">
        <f ca="1">INDIRECT("'["&amp;公示01!#REF!&amp;".xls]表3'!i66")</f>
        <v>#REF!</v>
      </c>
      <c r="J66" t="e">
        <f ca="1">INDIRECT("'["&amp;公示01!#REF!&amp;".xls]表3'!j66")</f>
        <v>#REF!</v>
      </c>
      <c r="K66" t="e">
        <f ca="1">INDIRECT("'["&amp;公示01!#REF!&amp;".xls]表3'!k66")</f>
        <v>#REF!</v>
      </c>
      <c r="L66" t="e">
        <f ca="1">INDIRECT("'["&amp;公示01!#REF!&amp;".xls]表3'!l66")</f>
        <v>#REF!</v>
      </c>
    </row>
    <row r="67" spans="1:12" ht="14.25">
      <c r="A67" t="e">
        <f ca="1">INDIRECT("'["&amp;公示01!#REF!&amp;".xls]表3'!a67")</f>
        <v>#REF!</v>
      </c>
      <c r="B67" s="1" t="e">
        <f ca="1">INDIRECT("'["&amp;公示01!#REF!&amp;".xls]表3'!B67")</f>
        <v>#REF!</v>
      </c>
      <c r="C67" s="1" t="e">
        <f ca="1">INDIRECT("'["&amp;公示01!#REF!&amp;".xls]表3'!c67")</f>
        <v>#REF!</v>
      </c>
      <c r="D67" s="1" t="e">
        <f ca="1">INDIRECT("'["&amp;公示01!#REF!&amp;".xls]表3'!d67")</f>
        <v>#REF!</v>
      </c>
      <c r="E67" s="1" t="e">
        <f ca="1">INDIRECT("'["&amp;公示01!#REF!&amp;".xls]表3'!e67")</f>
        <v>#REF!</v>
      </c>
      <c r="F67" s="1" t="e">
        <f ca="1">INDIRECT("'["&amp;公示01!#REF!&amp;".xls]表3'!f67")</f>
        <v>#REF!</v>
      </c>
      <c r="G67" t="e">
        <f ca="1">INDIRECT("'["&amp;公示01!#REF!&amp;".xls]表3'!g67")</f>
        <v>#REF!</v>
      </c>
      <c r="H67" t="e">
        <f ca="1">INDIRECT("'["&amp;公示01!#REF!&amp;".xls]表3'!h67")</f>
        <v>#REF!</v>
      </c>
      <c r="I67" t="e">
        <f ca="1">INDIRECT("'["&amp;公示01!#REF!&amp;".xls]表3'!i67")</f>
        <v>#REF!</v>
      </c>
      <c r="J67" t="e">
        <f ca="1">INDIRECT("'["&amp;公示01!#REF!&amp;".xls]表3'!j67")</f>
        <v>#REF!</v>
      </c>
      <c r="K67" t="e">
        <f ca="1">INDIRECT("'["&amp;公示01!#REF!&amp;".xls]表3'!k67")</f>
        <v>#REF!</v>
      </c>
      <c r="L67" t="e">
        <f ca="1">INDIRECT("'["&amp;公示01!#REF!&amp;".xls]表3'!l67")</f>
        <v>#REF!</v>
      </c>
    </row>
    <row r="68" spans="1:12" ht="14.25">
      <c r="A68" t="e">
        <f ca="1">INDIRECT("'["&amp;公示01!#REF!&amp;".xls]表3'!a68")</f>
        <v>#REF!</v>
      </c>
      <c r="B68" s="1" t="e">
        <f ca="1">INDIRECT("'["&amp;公示01!#REF!&amp;".xls]表3'!B68")</f>
        <v>#REF!</v>
      </c>
      <c r="C68" s="1" t="e">
        <f ca="1">INDIRECT("'["&amp;公示01!#REF!&amp;".xls]表3'!c68")</f>
        <v>#REF!</v>
      </c>
      <c r="D68" s="1" t="e">
        <f ca="1">INDIRECT("'["&amp;公示01!#REF!&amp;".xls]表3'!d68")</f>
        <v>#REF!</v>
      </c>
      <c r="E68" s="1" t="e">
        <f ca="1">INDIRECT("'["&amp;公示01!#REF!&amp;".xls]表3'!e68")</f>
        <v>#REF!</v>
      </c>
      <c r="F68" s="1" t="e">
        <f ca="1">INDIRECT("'["&amp;公示01!#REF!&amp;".xls]表3'!f68")</f>
        <v>#REF!</v>
      </c>
      <c r="G68" t="e">
        <f ca="1">INDIRECT("'["&amp;公示01!#REF!&amp;".xls]表3'!g68")</f>
        <v>#REF!</v>
      </c>
      <c r="H68" t="e">
        <f ca="1">INDIRECT("'["&amp;公示01!#REF!&amp;".xls]表3'!h68")</f>
        <v>#REF!</v>
      </c>
      <c r="I68" t="e">
        <f ca="1">INDIRECT("'["&amp;公示01!#REF!&amp;".xls]表3'!i68")</f>
        <v>#REF!</v>
      </c>
      <c r="J68" t="e">
        <f ca="1">INDIRECT("'["&amp;公示01!#REF!&amp;".xls]表3'!j68")</f>
        <v>#REF!</v>
      </c>
      <c r="K68" t="e">
        <f ca="1">INDIRECT("'["&amp;公示01!#REF!&amp;".xls]表3'!k68")</f>
        <v>#REF!</v>
      </c>
      <c r="L68" t="e">
        <f ca="1">INDIRECT("'["&amp;公示01!#REF!&amp;".xls]表3'!l68")</f>
        <v>#REF!</v>
      </c>
    </row>
    <row r="69" spans="1:12" ht="14.25">
      <c r="A69" t="e">
        <f ca="1">INDIRECT("'["&amp;公示01!#REF!&amp;".xls]表3'!a69")</f>
        <v>#REF!</v>
      </c>
      <c r="B69" s="1" t="e">
        <f ca="1">INDIRECT("'["&amp;公示01!#REF!&amp;".xls]表3'!B69")</f>
        <v>#REF!</v>
      </c>
      <c r="C69" s="1" t="e">
        <f ca="1">INDIRECT("'["&amp;公示01!#REF!&amp;".xls]表3'!c69")</f>
        <v>#REF!</v>
      </c>
      <c r="D69" s="1" t="e">
        <f ca="1">INDIRECT("'["&amp;公示01!#REF!&amp;".xls]表3'!d69")</f>
        <v>#REF!</v>
      </c>
      <c r="E69" s="1" t="e">
        <f ca="1">INDIRECT("'["&amp;公示01!#REF!&amp;".xls]表3'!e69")</f>
        <v>#REF!</v>
      </c>
      <c r="F69" s="1" t="e">
        <f ca="1">INDIRECT("'["&amp;公示01!#REF!&amp;".xls]表3'!f69")</f>
        <v>#REF!</v>
      </c>
      <c r="G69" t="e">
        <f ca="1">INDIRECT("'["&amp;公示01!#REF!&amp;".xls]表3'!g69")</f>
        <v>#REF!</v>
      </c>
      <c r="H69" t="e">
        <f ca="1">INDIRECT("'["&amp;公示01!#REF!&amp;".xls]表3'!h69")</f>
        <v>#REF!</v>
      </c>
      <c r="I69" t="e">
        <f ca="1">INDIRECT("'["&amp;公示01!#REF!&amp;".xls]表3'!i69")</f>
        <v>#REF!</v>
      </c>
      <c r="J69" t="e">
        <f ca="1">INDIRECT("'["&amp;公示01!#REF!&amp;".xls]表3'!j69")</f>
        <v>#REF!</v>
      </c>
      <c r="K69" t="e">
        <f ca="1">INDIRECT("'["&amp;公示01!#REF!&amp;".xls]表3'!k69")</f>
        <v>#REF!</v>
      </c>
      <c r="L69" t="e">
        <f ca="1">INDIRECT("'["&amp;公示01!#REF!&amp;".xls]表3'!l69")</f>
        <v>#REF!</v>
      </c>
    </row>
    <row r="70" spans="1:12" ht="14.25">
      <c r="A70" t="e">
        <f ca="1">INDIRECT("'["&amp;公示01!#REF!&amp;".xls]表3'!a70")</f>
        <v>#REF!</v>
      </c>
      <c r="B70" s="1" t="e">
        <f ca="1">INDIRECT("'["&amp;公示01!#REF!&amp;".xls]表3'!B70")</f>
        <v>#REF!</v>
      </c>
      <c r="C70" s="1" t="e">
        <f ca="1">INDIRECT("'["&amp;公示01!#REF!&amp;".xls]表3'!c70")</f>
        <v>#REF!</v>
      </c>
      <c r="D70" s="1" t="e">
        <f ca="1">INDIRECT("'["&amp;公示01!#REF!&amp;".xls]表3'!d70")</f>
        <v>#REF!</v>
      </c>
      <c r="E70" s="1" t="e">
        <f ca="1">INDIRECT("'["&amp;公示01!#REF!&amp;".xls]表3'!e70")</f>
        <v>#REF!</v>
      </c>
      <c r="F70" s="1" t="e">
        <f ca="1">INDIRECT("'["&amp;公示01!#REF!&amp;".xls]表3'!f70")</f>
        <v>#REF!</v>
      </c>
      <c r="G70" t="e">
        <f ca="1">INDIRECT("'["&amp;公示01!#REF!&amp;".xls]表3'!g70")</f>
        <v>#REF!</v>
      </c>
      <c r="H70" t="e">
        <f ca="1">INDIRECT("'["&amp;公示01!#REF!&amp;".xls]表3'!h70")</f>
        <v>#REF!</v>
      </c>
      <c r="I70" t="e">
        <f ca="1">INDIRECT("'["&amp;公示01!#REF!&amp;".xls]表3'!i70")</f>
        <v>#REF!</v>
      </c>
      <c r="J70" t="e">
        <f ca="1">INDIRECT("'["&amp;公示01!#REF!&amp;".xls]表3'!j70")</f>
        <v>#REF!</v>
      </c>
      <c r="K70" t="e">
        <f ca="1">INDIRECT("'["&amp;公示01!#REF!&amp;".xls]表3'!k70")</f>
        <v>#REF!</v>
      </c>
      <c r="L70" t="e">
        <f ca="1">INDIRECT("'["&amp;公示01!#REF!&amp;".xls]表3'!l70")</f>
        <v>#REF!</v>
      </c>
    </row>
    <row r="71" spans="1:12" ht="14.25">
      <c r="A71" t="e">
        <f ca="1">INDIRECT("'["&amp;公示01!#REF!&amp;".xls]表3'!a71")</f>
        <v>#REF!</v>
      </c>
      <c r="B71" s="1" t="e">
        <f ca="1">INDIRECT("'["&amp;公示01!#REF!&amp;".xls]表3'!B71")</f>
        <v>#REF!</v>
      </c>
      <c r="C71" s="1" t="e">
        <f ca="1">INDIRECT("'["&amp;公示01!#REF!&amp;".xls]表3'!c71")</f>
        <v>#REF!</v>
      </c>
      <c r="D71" s="1" t="e">
        <f ca="1">INDIRECT("'["&amp;公示01!#REF!&amp;".xls]表3'!d71")</f>
        <v>#REF!</v>
      </c>
      <c r="E71" s="1" t="e">
        <f ca="1">INDIRECT("'["&amp;公示01!#REF!&amp;".xls]表3'!e71")</f>
        <v>#REF!</v>
      </c>
      <c r="F71" s="1" t="e">
        <f ca="1">INDIRECT("'["&amp;公示01!#REF!&amp;".xls]表3'!f71")</f>
        <v>#REF!</v>
      </c>
      <c r="G71" t="e">
        <f ca="1">INDIRECT("'["&amp;公示01!#REF!&amp;".xls]表3'!g71")</f>
        <v>#REF!</v>
      </c>
      <c r="H71" t="e">
        <f ca="1">INDIRECT("'["&amp;公示01!#REF!&amp;".xls]表3'!h71")</f>
        <v>#REF!</v>
      </c>
      <c r="I71" t="e">
        <f ca="1">INDIRECT("'["&amp;公示01!#REF!&amp;".xls]表3'!i71")</f>
        <v>#REF!</v>
      </c>
      <c r="J71" t="e">
        <f ca="1">INDIRECT("'["&amp;公示01!#REF!&amp;".xls]表3'!j71")</f>
        <v>#REF!</v>
      </c>
      <c r="K71" t="e">
        <f ca="1">INDIRECT("'["&amp;公示01!#REF!&amp;".xls]表3'!k71")</f>
        <v>#REF!</v>
      </c>
      <c r="L71" t="e">
        <f ca="1">INDIRECT("'["&amp;公示01!#REF!&amp;".xls]表3'!l71")</f>
        <v>#REF!</v>
      </c>
    </row>
    <row r="72" spans="1:12" ht="14.25">
      <c r="A72" t="e">
        <f ca="1">INDIRECT("'["&amp;公示01!#REF!&amp;".xls]表3'!a72")</f>
        <v>#REF!</v>
      </c>
      <c r="B72" s="1" t="e">
        <f ca="1">INDIRECT("'["&amp;公示01!#REF!&amp;".xls]表3'!B72")</f>
        <v>#REF!</v>
      </c>
      <c r="C72" s="1" t="e">
        <f ca="1">INDIRECT("'["&amp;公示01!#REF!&amp;".xls]表3'!c72")</f>
        <v>#REF!</v>
      </c>
      <c r="D72" s="1" t="e">
        <f ca="1">INDIRECT("'["&amp;公示01!#REF!&amp;".xls]表3'!d72")</f>
        <v>#REF!</v>
      </c>
      <c r="E72" s="1" t="e">
        <f ca="1">INDIRECT("'["&amp;公示01!#REF!&amp;".xls]表3'!e72")</f>
        <v>#REF!</v>
      </c>
      <c r="F72" s="1" t="e">
        <f ca="1">INDIRECT("'["&amp;公示01!#REF!&amp;".xls]表3'!f72")</f>
        <v>#REF!</v>
      </c>
      <c r="G72" t="e">
        <f ca="1">INDIRECT("'["&amp;公示01!#REF!&amp;".xls]表3'!g72")</f>
        <v>#REF!</v>
      </c>
      <c r="H72" t="e">
        <f ca="1">INDIRECT("'["&amp;公示01!#REF!&amp;".xls]表3'!h72")</f>
        <v>#REF!</v>
      </c>
      <c r="I72" t="e">
        <f ca="1">INDIRECT("'["&amp;公示01!#REF!&amp;".xls]表3'!i72")</f>
        <v>#REF!</v>
      </c>
      <c r="J72" t="e">
        <f ca="1">INDIRECT("'["&amp;公示01!#REF!&amp;".xls]表3'!j72")</f>
        <v>#REF!</v>
      </c>
      <c r="K72" t="e">
        <f ca="1">INDIRECT("'["&amp;公示01!#REF!&amp;".xls]表3'!k72")</f>
        <v>#REF!</v>
      </c>
      <c r="L72" t="e">
        <f ca="1">INDIRECT("'["&amp;公示01!#REF!&amp;".xls]表3'!l72")</f>
        <v>#REF!</v>
      </c>
    </row>
    <row r="73" spans="1:12" ht="14.25">
      <c r="A73" t="e">
        <f ca="1">INDIRECT("'["&amp;公示01!#REF!&amp;".xls]表3'!a73")</f>
        <v>#REF!</v>
      </c>
      <c r="B73" s="1" t="e">
        <f ca="1">INDIRECT("'["&amp;公示01!#REF!&amp;".xls]表3'!B73")</f>
        <v>#REF!</v>
      </c>
      <c r="C73" s="1" t="e">
        <f ca="1">INDIRECT("'["&amp;公示01!#REF!&amp;".xls]表3'!c73")</f>
        <v>#REF!</v>
      </c>
      <c r="D73" s="1" t="e">
        <f ca="1">INDIRECT("'["&amp;公示01!#REF!&amp;".xls]表3'!d73")</f>
        <v>#REF!</v>
      </c>
      <c r="E73" s="1" t="e">
        <f ca="1">INDIRECT("'["&amp;公示01!#REF!&amp;".xls]表3'!e73")</f>
        <v>#REF!</v>
      </c>
      <c r="F73" s="1" t="e">
        <f ca="1">INDIRECT("'["&amp;公示01!#REF!&amp;".xls]表3'!f73")</f>
        <v>#REF!</v>
      </c>
      <c r="G73" t="e">
        <f ca="1">INDIRECT("'["&amp;公示01!#REF!&amp;".xls]表3'!g73")</f>
        <v>#REF!</v>
      </c>
      <c r="H73" t="e">
        <f ca="1">INDIRECT("'["&amp;公示01!#REF!&amp;".xls]表3'!h73")</f>
        <v>#REF!</v>
      </c>
      <c r="I73" t="e">
        <f ca="1">INDIRECT("'["&amp;公示01!#REF!&amp;".xls]表3'!i73")</f>
        <v>#REF!</v>
      </c>
      <c r="J73" t="e">
        <f ca="1">INDIRECT("'["&amp;公示01!#REF!&amp;".xls]表3'!j73")</f>
        <v>#REF!</v>
      </c>
      <c r="K73" t="e">
        <f ca="1">INDIRECT("'["&amp;公示01!#REF!&amp;".xls]表3'!k73")</f>
        <v>#REF!</v>
      </c>
      <c r="L73" t="e">
        <f ca="1">INDIRECT("'["&amp;公示01!#REF!&amp;".xls]表3'!l73")</f>
        <v>#REF!</v>
      </c>
    </row>
    <row r="74" spans="1:12" ht="14.25">
      <c r="A74" t="e">
        <f ca="1">INDIRECT("'["&amp;公示01!#REF!&amp;".xls]表3'!a74")</f>
        <v>#REF!</v>
      </c>
      <c r="B74" s="1" t="e">
        <f ca="1">INDIRECT("'["&amp;公示01!#REF!&amp;".xls]表3'!B74")</f>
        <v>#REF!</v>
      </c>
      <c r="C74" s="1" t="e">
        <f ca="1">INDIRECT("'["&amp;公示01!#REF!&amp;".xls]表3'!c74")</f>
        <v>#REF!</v>
      </c>
      <c r="D74" s="1" t="e">
        <f ca="1">INDIRECT("'["&amp;公示01!#REF!&amp;".xls]表3'!d74")</f>
        <v>#REF!</v>
      </c>
      <c r="E74" s="1" t="e">
        <f ca="1">INDIRECT("'["&amp;公示01!#REF!&amp;".xls]表3'!e74")</f>
        <v>#REF!</v>
      </c>
      <c r="F74" s="1" t="e">
        <f ca="1">INDIRECT("'["&amp;公示01!#REF!&amp;".xls]表3'!f74")</f>
        <v>#REF!</v>
      </c>
      <c r="G74" t="e">
        <f ca="1">INDIRECT("'["&amp;公示01!#REF!&amp;".xls]表3'!g74")</f>
        <v>#REF!</v>
      </c>
      <c r="H74" t="e">
        <f ca="1">INDIRECT("'["&amp;公示01!#REF!&amp;".xls]表3'!h74")</f>
        <v>#REF!</v>
      </c>
      <c r="I74" t="e">
        <f ca="1">INDIRECT("'["&amp;公示01!#REF!&amp;".xls]表3'!i74")</f>
        <v>#REF!</v>
      </c>
      <c r="J74" t="e">
        <f ca="1">INDIRECT("'["&amp;公示01!#REF!&amp;".xls]表3'!j74")</f>
        <v>#REF!</v>
      </c>
      <c r="K74" t="e">
        <f ca="1">INDIRECT("'["&amp;公示01!#REF!&amp;".xls]表3'!k74")</f>
        <v>#REF!</v>
      </c>
      <c r="L74" t="e">
        <f ca="1">INDIRECT("'["&amp;公示01!#REF!&amp;".xls]表3'!l74")</f>
        <v>#REF!</v>
      </c>
    </row>
    <row r="75" spans="1:12" ht="14.25">
      <c r="A75" t="e">
        <f ca="1">INDIRECT("'["&amp;公示01!#REF!&amp;".xls]表3'!a75")</f>
        <v>#REF!</v>
      </c>
      <c r="B75" s="1" t="e">
        <f ca="1">INDIRECT("'["&amp;公示01!#REF!&amp;".xls]表3'!B75")</f>
        <v>#REF!</v>
      </c>
      <c r="C75" s="1" t="e">
        <f ca="1">INDIRECT("'["&amp;公示01!#REF!&amp;".xls]表3'!c75")</f>
        <v>#REF!</v>
      </c>
      <c r="D75" s="1" t="e">
        <f ca="1">INDIRECT("'["&amp;公示01!#REF!&amp;".xls]表3'!d75")</f>
        <v>#REF!</v>
      </c>
      <c r="E75" s="1" t="e">
        <f ca="1">INDIRECT("'["&amp;公示01!#REF!&amp;".xls]表3'!e75")</f>
        <v>#REF!</v>
      </c>
      <c r="F75" s="1" t="e">
        <f ca="1">INDIRECT("'["&amp;公示01!#REF!&amp;".xls]表3'!f75")</f>
        <v>#REF!</v>
      </c>
      <c r="G75" t="e">
        <f ca="1">INDIRECT("'["&amp;公示01!#REF!&amp;".xls]表3'!g75")</f>
        <v>#REF!</v>
      </c>
      <c r="H75" t="e">
        <f ca="1">INDIRECT("'["&amp;公示01!#REF!&amp;".xls]表3'!h75")</f>
        <v>#REF!</v>
      </c>
      <c r="I75" t="e">
        <f ca="1">INDIRECT("'["&amp;公示01!#REF!&amp;".xls]表3'!i75")</f>
        <v>#REF!</v>
      </c>
      <c r="J75" t="e">
        <f ca="1">INDIRECT("'["&amp;公示01!#REF!&amp;".xls]表3'!j75")</f>
        <v>#REF!</v>
      </c>
      <c r="K75" t="e">
        <f ca="1">INDIRECT("'["&amp;公示01!#REF!&amp;".xls]表3'!k75")</f>
        <v>#REF!</v>
      </c>
      <c r="L75" t="e">
        <f ca="1">INDIRECT("'["&amp;公示01!#REF!&amp;".xls]表3'!l75")</f>
        <v>#REF!</v>
      </c>
    </row>
    <row r="76" spans="1:12" ht="14.25">
      <c r="A76" t="e">
        <f ca="1">INDIRECT("'["&amp;公示01!#REF!&amp;".xls]表3'!a76")</f>
        <v>#REF!</v>
      </c>
      <c r="B76" s="1" t="e">
        <f ca="1">INDIRECT("'["&amp;公示01!#REF!&amp;".xls]表3'!B76")</f>
        <v>#REF!</v>
      </c>
      <c r="C76" s="1" t="e">
        <f ca="1">INDIRECT("'["&amp;公示01!#REF!&amp;".xls]表3'!c76")</f>
        <v>#REF!</v>
      </c>
      <c r="D76" s="1" t="e">
        <f ca="1">INDIRECT("'["&amp;公示01!#REF!&amp;".xls]表3'!d76")</f>
        <v>#REF!</v>
      </c>
      <c r="E76" s="1" t="e">
        <f ca="1">INDIRECT("'["&amp;公示01!#REF!&amp;".xls]表3'!e76")</f>
        <v>#REF!</v>
      </c>
      <c r="F76" s="1" t="e">
        <f ca="1">INDIRECT("'["&amp;公示01!#REF!&amp;".xls]表3'!f76")</f>
        <v>#REF!</v>
      </c>
      <c r="G76" t="e">
        <f ca="1">INDIRECT("'["&amp;公示01!#REF!&amp;".xls]表3'!g76")</f>
        <v>#REF!</v>
      </c>
      <c r="H76" t="e">
        <f ca="1">INDIRECT("'["&amp;公示01!#REF!&amp;".xls]表3'!h76")</f>
        <v>#REF!</v>
      </c>
      <c r="I76" t="e">
        <f ca="1">INDIRECT("'["&amp;公示01!#REF!&amp;".xls]表3'!i76")</f>
        <v>#REF!</v>
      </c>
      <c r="J76" t="e">
        <f ca="1">INDIRECT("'["&amp;公示01!#REF!&amp;".xls]表3'!j76")</f>
        <v>#REF!</v>
      </c>
      <c r="K76" t="e">
        <f ca="1">INDIRECT("'["&amp;公示01!#REF!&amp;".xls]表3'!k76")</f>
        <v>#REF!</v>
      </c>
      <c r="L76" t="e">
        <f ca="1">INDIRECT("'["&amp;公示01!#REF!&amp;".xls]表3'!l76")</f>
        <v>#REF!</v>
      </c>
    </row>
    <row r="77" spans="1:12" ht="14.25">
      <c r="A77" t="e">
        <f ca="1">INDIRECT("'["&amp;公示01!#REF!&amp;".xls]表3'!a77")</f>
        <v>#REF!</v>
      </c>
      <c r="B77" s="1" t="e">
        <f ca="1">INDIRECT("'["&amp;公示01!#REF!&amp;".xls]表3'!B77")</f>
        <v>#REF!</v>
      </c>
      <c r="C77" s="1" t="e">
        <f ca="1">INDIRECT("'["&amp;公示01!#REF!&amp;".xls]表3'!c77")</f>
        <v>#REF!</v>
      </c>
      <c r="D77" s="1" t="e">
        <f ca="1">INDIRECT("'["&amp;公示01!#REF!&amp;".xls]表3'!d77")</f>
        <v>#REF!</v>
      </c>
      <c r="E77" s="1" t="e">
        <f ca="1">INDIRECT("'["&amp;公示01!#REF!&amp;".xls]表3'!e77")</f>
        <v>#REF!</v>
      </c>
      <c r="F77" s="1" t="e">
        <f ca="1">INDIRECT("'["&amp;公示01!#REF!&amp;".xls]表3'!f77")</f>
        <v>#REF!</v>
      </c>
      <c r="G77" t="e">
        <f ca="1">INDIRECT("'["&amp;公示01!#REF!&amp;".xls]表3'!g77")</f>
        <v>#REF!</v>
      </c>
      <c r="H77" t="e">
        <f ca="1">INDIRECT("'["&amp;公示01!#REF!&amp;".xls]表3'!h77")</f>
        <v>#REF!</v>
      </c>
      <c r="I77" t="e">
        <f ca="1">INDIRECT("'["&amp;公示01!#REF!&amp;".xls]表3'!i77")</f>
        <v>#REF!</v>
      </c>
      <c r="J77" t="e">
        <f ca="1">INDIRECT("'["&amp;公示01!#REF!&amp;".xls]表3'!j77")</f>
        <v>#REF!</v>
      </c>
      <c r="K77" t="e">
        <f ca="1">INDIRECT("'["&amp;公示01!#REF!&amp;".xls]表3'!k77")</f>
        <v>#REF!</v>
      </c>
      <c r="L77" t="e">
        <f ca="1">INDIRECT("'["&amp;公示01!#REF!&amp;".xls]表3'!l77")</f>
        <v>#REF!</v>
      </c>
    </row>
    <row r="78" spans="1:12" ht="14.25">
      <c r="A78" t="e">
        <f ca="1">INDIRECT("'["&amp;公示01!#REF!&amp;".xls]表3'!a78")</f>
        <v>#REF!</v>
      </c>
      <c r="B78" s="1" t="e">
        <f ca="1">INDIRECT("'["&amp;公示01!#REF!&amp;".xls]表3'!B78")</f>
        <v>#REF!</v>
      </c>
      <c r="C78" s="1" t="e">
        <f ca="1">INDIRECT("'["&amp;公示01!#REF!&amp;".xls]表3'!c78")</f>
        <v>#REF!</v>
      </c>
      <c r="D78" s="1" t="e">
        <f ca="1">INDIRECT("'["&amp;公示01!#REF!&amp;".xls]表3'!d78")</f>
        <v>#REF!</v>
      </c>
      <c r="E78" s="1" t="e">
        <f ca="1">INDIRECT("'["&amp;公示01!#REF!&amp;".xls]表3'!e78")</f>
        <v>#REF!</v>
      </c>
      <c r="F78" s="1" t="e">
        <f ca="1">INDIRECT("'["&amp;公示01!#REF!&amp;".xls]表3'!f78")</f>
        <v>#REF!</v>
      </c>
      <c r="G78" t="e">
        <f ca="1">INDIRECT("'["&amp;公示01!#REF!&amp;".xls]表3'!g78")</f>
        <v>#REF!</v>
      </c>
      <c r="H78" t="e">
        <f ca="1">INDIRECT("'["&amp;公示01!#REF!&amp;".xls]表3'!h78")</f>
        <v>#REF!</v>
      </c>
      <c r="I78" t="e">
        <f ca="1">INDIRECT("'["&amp;公示01!#REF!&amp;".xls]表3'!i78")</f>
        <v>#REF!</v>
      </c>
      <c r="J78" t="e">
        <f ca="1">INDIRECT("'["&amp;公示01!#REF!&amp;".xls]表3'!j78")</f>
        <v>#REF!</v>
      </c>
      <c r="K78" t="e">
        <f ca="1">INDIRECT("'["&amp;公示01!#REF!&amp;".xls]表3'!k78")</f>
        <v>#REF!</v>
      </c>
      <c r="L78" t="e">
        <f ca="1">INDIRECT("'["&amp;公示01!#REF!&amp;".xls]表3'!l78")</f>
        <v>#REF!</v>
      </c>
    </row>
    <row r="79" spans="1:12" ht="14.25">
      <c r="A79" t="e">
        <f ca="1">INDIRECT("'["&amp;公示01!#REF!&amp;".xls]表3'!a79")</f>
        <v>#REF!</v>
      </c>
      <c r="B79" s="1" t="e">
        <f ca="1">INDIRECT("'["&amp;公示01!#REF!&amp;".xls]表3'!B79")</f>
        <v>#REF!</v>
      </c>
      <c r="C79" s="1" t="e">
        <f ca="1">INDIRECT("'["&amp;公示01!#REF!&amp;".xls]表3'!c79")</f>
        <v>#REF!</v>
      </c>
      <c r="D79" s="1" t="e">
        <f ca="1">INDIRECT("'["&amp;公示01!#REF!&amp;".xls]表3'!d79")</f>
        <v>#REF!</v>
      </c>
      <c r="E79" s="1" t="e">
        <f ca="1">INDIRECT("'["&amp;公示01!#REF!&amp;".xls]表3'!e79")</f>
        <v>#REF!</v>
      </c>
      <c r="F79" s="1" t="e">
        <f ca="1">INDIRECT("'["&amp;公示01!#REF!&amp;".xls]表3'!f79")</f>
        <v>#REF!</v>
      </c>
      <c r="G79" t="e">
        <f ca="1">INDIRECT("'["&amp;公示01!#REF!&amp;".xls]表3'!g79")</f>
        <v>#REF!</v>
      </c>
      <c r="H79" t="e">
        <f ca="1">INDIRECT("'["&amp;公示01!#REF!&amp;".xls]表3'!h79")</f>
        <v>#REF!</v>
      </c>
      <c r="I79" t="e">
        <f ca="1">INDIRECT("'["&amp;公示01!#REF!&amp;".xls]表3'!i79")</f>
        <v>#REF!</v>
      </c>
      <c r="J79" t="e">
        <f ca="1">INDIRECT("'["&amp;公示01!#REF!&amp;".xls]表3'!j79")</f>
        <v>#REF!</v>
      </c>
      <c r="K79" t="e">
        <f ca="1">INDIRECT("'["&amp;公示01!#REF!&amp;".xls]表3'!k79")</f>
        <v>#REF!</v>
      </c>
      <c r="L79" t="e">
        <f ca="1">INDIRECT("'["&amp;公示01!#REF!&amp;".xls]表3'!l79")</f>
        <v>#REF!</v>
      </c>
    </row>
    <row r="80" spans="1:12" ht="14.25">
      <c r="A80" t="e">
        <f ca="1">INDIRECT("'["&amp;公示01!#REF!&amp;".xls]表3'!a80")</f>
        <v>#REF!</v>
      </c>
      <c r="B80" s="1" t="e">
        <f ca="1">INDIRECT("'["&amp;公示01!#REF!&amp;".xls]表3'!B80")</f>
        <v>#REF!</v>
      </c>
      <c r="C80" s="1" t="e">
        <f ca="1">INDIRECT("'["&amp;公示01!#REF!&amp;".xls]表3'!c80")</f>
        <v>#REF!</v>
      </c>
      <c r="D80" s="1" t="e">
        <f ca="1">INDIRECT("'["&amp;公示01!#REF!&amp;".xls]表3'!d80")</f>
        <v>#REF!</v>
      </c>
      <c r="E80" s="1" t="e">
        <f ca="1">INDIRECT("'["&amp;公示01!#REF!&amp;".xls]表3'!e80")</f>
        <v>#REF!</v>
      </c>
      <c r="F80" s="1" t="e">
        <f ca="1">INDIRECT("'["&amp;公示01!#REF!&amp;".xls]表3'!f80")</f>
        <v>#REF!</v>
      </c>
      <c r="G80" t="e">
        <f ca="1">INDIRECT("'["&amp;公示01!#REF!&amp;".xls]表3'!g80")</f>
        <v>#REF!</v>
      </c>
      <c r="H80" t="e">
        <f ca="1">INDIRECT("'["&amp;公示01!#REF!&amp;".xls]表3'!h80")</f>
        <v>#REF!</v>
      </c>
      <c r="I80" t="e">
        <f ca="1">INDIRECT("'["&amp;公示01!#REF!&amp;".xls]表3'!i80")</f>
        <v>#REF!</v>
      </c>
      <c r="J80" t="e">
        <f ca="1">INDIRECT("'["&amp;公示01!#REF!&amp;".xls]表3'!j80")</f>
        <v>#REF!</v>
      </c>
      <c r="K80" t="e">
        <f ca="1">INDIRECT("'["&amp;公示01!#REF!&amp;".xls]表3'!k80")</f>
        <v>#REF!</v>
      </c>
      <c r="L80" t="e">
        <f ca="1">INDIRECT("'["&amp;公示01!#REF!&amp;".xls]表3'!l80")</f>
        <v>#REF!</v>
      </c>
    </row>
    <row r="81" spans="1:12" ht="14.25">
      <c r="A81" t="e">
        <f ca="1">INDIRECT("'["&amp;公示01!#REF!&amp;".xls]表3'!a81")</f>
        <v>#REF!</v>
      </c>
      <c r="B81" s="1" t="e">
        <f ca="1">INDIRECT("'["&amp;公示01!#REF!&amp;".xls]表3'!B81")</f>
        <v>#REF!</v>
      </c>
      <c r="C81" s="1" t="e">
        <f ca="1">INDIRECT("'["&amp;公示01!#REF!&amp;".xls]表3'!c81")</f>
        <v>#REF!</v>
      </c>
      <c r="D81" s="1" t="e">
        <f ca="1">INDIRECT("'["&amp;公示01!#REF!&amp;".xls]表3'!d81")</f>
        <v>#REF!</v>
      </c>
      <c r="E81" s="1" t="e">
        <f ca="1">INDIRECT("'["&amp;公示01!#REF!&amp;".xls]表3'!e81")</f>
        <v>#REF!</v>
      </c>
      <c r="F81" s="1" t="e">
        <f ca="1">INDIRECT("'["&amp;公示01!#REF!&amp;".xls]表3'!f81")</f>
        <v>#REF!</v>
      </c>
      <c r="G81" t="e">
        <f ca="1">INDIRECT("'["&amp;公示01!#REF!&amp;".xls]表3'!g81")</f>
        <v>#REF!</v>
      </c>
      <c r="H81" t="e">
        <f ca="1">INDIRECT("'["&amp;公示01!#REF!&amp;".xls]表3'!h81")</f>
        <v>#REF!</v>
      </c>
      <c r="I81" t="e">
        <f ca="1">INDIRECT("'["&amp;公示01!#REF!&amp;".xls]表3'!i81")</f>
        <v>#REF!</v>
      </c>
      <c r="J81" t="e">
        <f ca="1">INDIRECT("'["&amp;公示01!#REF!&amp;".xls]表3'!j81")</f>
        <v>#REF!</v>
      </c>
      <c r="K81" t="e">
        <f ca="1">INDIRECT("'["&amp;公示01!#REF!&amp;".xls]表3'!k81")</f>
        <v>#REF!</v>
      </c>
      <c r="L81" t="e">
        <f ca="1">INDIRECT("'["&amp;公示01!#REF!&amp;".xls]表3'!l81")</f>
        <v>#REF!</v>
      </c>
    </row>
    <row r="82" spans="1:12" ht="14.25">
      <c r="A82" t="e">
        <f ca="1">INDIRECT("'["&amp;公示01!#REF!&amp;".xls]表3'!a82")</f>
        <v>#REF!</v>
      </c>
      <c r="B82" s="1" t="e">
        <f ca="1">INDIRECT("'["&amp;公示01!#REF!&amp;".xls]表3'!B82")</f>
        <v>#REF!</v>
      </c>
      <c r="C82" s="1" t="e">
        <f ca="1">INDIRECT("'["&amp;公示01!#REF!&amp;".xls]表3'!c82")</f>
        <v>#REF!</v>
      </c>
      <c r="D82" s="1" t="e">
        <f ca="1">INDIRECT("'["&amp;公示01!#REF!&amp;".xls]表3'!d82")</f>
        <v>#REF!</v>
      </c>
      <c r="E82" s="1" t="e">
        <f ca="1">INDIRECT("'["&amp;公示01!#REF!&amp;".xls]表3'!e82")</f>
        <v>#REF!</v>
      </c>
      <c r="F82" s="1" t="e">
        <f ca="1">INDIRECT("'["&amp;公示01!#REF!&amp;".xls]表3'!f82")</f>
        <v>#REF!</v>
      </c>
      <c r="G82" t="e">
        <f ca="1">INDIRECT("'["&amp;公示01!#REF!&amp;".xls]表3'!g82")</f>
        <v>#REF!</v>
      </c>
      <c r="H82" t="e">
        <f ca="1">INDIRECT("'["&amp;公示01!#REF!&amp;".xls]表3'!h82")</f>
        <v>#REF!</v>
      </c>
      <c r="I82" t="e">
        <f ca="1">INDIRECT("'["&amp;公示01!#REF!&amp;".xls]表3'!i82")</f>
        <v>#REF!</v>
      </c>
      <c r="J82" t="e">
        <f ca="1">INDIRECT("'["&amp;公示01!#REF!&amp;".xls]表3'!j82")</f>
        <v>#REF!</v>
      </c>
      <c r="K82" t="e">
        <f ca="1">INDIRECT("'["&amp;公示01!#REF!&amp;".xls]表3'!k82")</f>
        <v>#REF!</v>
      </c>
      <c r="L82" t="e">
        <f ca="1">INDIRECT("'["&amp;公示01!#REF!&amp;".xls]表3'!l82")</f>
        <v>#REF!</v>
      </c>
    </row>
    <row r="83" spans="1:12" ht="14.25">
      <c r="A83" t="e">
        <f ca="1">INDIRECT("'["&amp;公示01!#REF!&amp;".xls]表3'!a83")</f>
        <v>#REF!</v>
      </c>
      <c r="B83" s="1" t="e">
        <f ca="1">INDIRECT("'["&amp;公示01!#REF!&amp;".xls]表3'!B83")</f>
        <v>#REF!</v>
      </c>
      <c r="C83" s="1" t="e">
        <f ca="1">INDIRECT("'["&amp;公示01!#REF!&amp;".xls]表3'!c83")</f>
        <v>#REF!</v>
      </c>
      <c r="D83" s="1" t="e">
        <f ca="1">INDIRECT("'["&amp;公示01!#REF!&amp;".xls]表3'!d83")</f>
        <v>#REF!</v>
      </c>
      <c r="E83" s="1" t="e">
        <f ca="1">INDIRECT("'["&amp;公示01!#REF!&amp;".xls]表3'!e83")</f>
        <v>#REF!</v>
      </c>
      <c r="F83" s="1" t="e">
        <f ca="1">INDIRECT("'["&amp;公示01!#REF!&amp;".xls]表3'!f83")</f>
        <v>#REF!</v>
      </c>
      <c r="G83" t="e">
        <f ca="1">INDIRECT("'["&amp;公示01!#REF!&amp;".xls]表3'!g83")</f>
        <v>#REF!</v>
      </c>
      <c r="H83" t="e">
        <f ca="1">INDIRECT("'["&amp;公示01!#REF!&amp;".xls]表3'!h83")</f>
        <v>#REF!</v>
      </c>
      <c r="I83" t="e">
        <f ca="1">INDIRECT("'["&amp;公示01!#REF!&amp;".xls]表3'!i83")</f>
        <v>#REF!</v>
      </c>
      <c r="J83" t="e">
        <f ca="1">INDIRECT("'["&amp;公示01!#REF!&amp;".xls]表3'!j83")</f>
        <v>#REF!</v>
      </c>
      <c r="K83" t="e">
        <f ca="1">INDIRECT("'["&amp;公示01!#REF!&amp;".xls]表3'!k83")</f>
        <v>#REF!</v>
      </c>
      <c r="L83" t="e">
        <f ca="1">INDIRECT("'["&amp;公示01!#REF!&amp;".xls]表3'!l83")</f>
        <v>#REF!</v>
      </c>
    </row>
    <row r="84" spans="1:12" ht="14.25">
      <c r="A84" t="e">
        <f ca="1">INDIRECT("'["&amp;公示01!#REF!&amp;".xls]表3'!a84")</f>
        <v>#REF!</v>
      </c>
      <c r="B84" s="1" t="e">
        <f ca="1">INDIRECT("'["&amp;公示01!#REF!&amp;".xls]表3'!B84")</f>
        <v>#REF!</v>
      </c>
      <c r="C84" s="1" t="e">
        <f ca="1">INDIRECT("'["&amp;公示01!#REF!&amp;".xls]表3'!c84")</f>
        <v>#REF!</v>
      </c>
      <c r="D84" s="1" t="e">
        <f ca="1">INDIRECT("'["&amp;公示01!#REF!&amp;".xls]表3'!d84")</f>
        <v>#REF!</v>
      </c>
      <c r="E84" s="1" t="e">
        <f ca="1">INDIRECT("'["&amp;公示01!#REF!&amp;".xls]表3'!e84")</f>
        <v>#REF!</v>
      </c>
      <c r="F84" s="1" t="e">
        <f ca="1">INDIRECT("'["&amp;公示01!#REF!&amp;".xls]表3'!f84")</f>
        <v>#REF!</v>
      </c>
      <c r="G84" t="e">
        <f ca="1">INDIRECT("'["&amp;公示01!#REF!&amp;".xls]表3'!g84")</f>
        <v>#REF!</v>
      </c>
      <c r="H84" t="e">
        <f ca="1">INDIRECT("'["&amp;公示01!#REF!&amp;".xls]表3'!h84")</f>
        <v>#REF!</v>
      </c>
      <c r="I84" t="e">
        <f ca="1">INDIRECT("'["&amp;公示01!#REF!&amp;".xls]表3'!i84")</f>
        <v>#REF!</v>
      </c>
      <c r="J84" t="e">
        <f ca="1">INDIRECT("'["&amp;公示01!#REF!&amp;".xls]表3'!j84")</f>
        <v>#REF!</v>
      </c>
      <c r="K84" t="e">
        <f ca="1">INDIRECT("'["&amp;公示01!#REF!&amp;".xls]表3'!k84")</f>
        <v>#REF!</v>
      </c>
      <c r="L84" t="e">
        <f ca="1">INDIRECT("'["&amp;公示01!#REF!&amp;".xls]表3'!l84")</f>
        <v>#REF!</v>
      </c>
    </row>
    <row r="85" spans="1:12" ht="14.25">
      <c r="A85" t="e">
        <f ca="1">INDIRECT("'["&amp;公示01!#REF!&amp;".xls]表3'!a85")</f>
        <v>#REF!</v>
      </c>
      <c r="B85" s="1" t="e">
        <f ca="1">INDIRECT("'["&amp;公示01!#REF!&amp;".xls]表3'!B85")</f>
        <v>#REF!</v>
      </c>
      <c r="C85" s="1" t="e">
        <f ca="1">INDIRECT("'["&amp;公示01!#REF!&amp;".xls]表3'!c85")</f>
        <v>#REF!</v>
      </c>
      <c r="D85" s="1" t="e">
        <f ca="1">INDIRECT("'["&amp;公示01!#REF!&amp;".xls]表3'!d85")</f>
        <v>#REF!</v>
      </c>
      <c r="E85" s="1" t="e">
        <f ca="1">INDIRECT("'["&amp;公示01!#REF!&amp;".xls]表3'!e85")</f>
        <v>#REF!</v>
      </c>
      <c r="F85" s="1" t="e">
        <f ca="1">INDIRECT("'["&amp;公示01!#REF!&amp;".xls]表3'!f85")</f>
        <v>#REF!</v>
      </c>
      <c r="G85" t="e">
        <f ca="1">INDIRECT("'["&amp;公示01!#REF!&amp;".xls]表3'!g85")</f>
        <v>#REF!</v>
      </c>
      <c r="H85" t="e">
        <f ca="1">INDIRECT("'["&amp;公示01!#REF!&amp;".xls]表3'!h85")</f>
        <v>#REF!</v>
      </c>
      <c r="I85" t="e">
        <f ca="1">INDIRECT("'["&amp;公示01!#REF!&amp;".xls]表3'!i85")</f>
        <v>#REF!</v>
      </c>
      <c r="J85" t="e">
        <f ca="1">INDIRECT("'["&amp;公示01!#REF!&amp;".xls]表3'!j85")</f>
        <v>#REF!</v>
      </c>
      <c r="K85" t="e">
        <f ca="1">INDIRECT("'["&amp;公示01!#REF!&amp;".xls]表3'!k85")</f>
        <v>#REF!</v>
      </c>
      <c r="L85" t="e">
        <f ca="1">INDIRECT("'["&amp;公示01!#REF!&amp;".xls]表3'!l85")</f>
        <v>#REF!</v>
      </c>
    </row>
    <row r="86" spans="1:12" ht="14.25">
      <c r="A86" t="e">
        <f ca="1">INDIRECT("'["&amp;公示01!#REF!&amp;".xls]表3'!a86")</f>
        <v>#REF!</v>
      </c>
      <c r="B86" s="1" t="e">
        <f ca="1">INDIRECT("'["&amp;公示01!#REF!&amp;".xls]表3'!B86")</f>
        <v>#REF!</v>
      </c>
      <c r="C86" s="1" t="e">
        <f ca="1">INDIRECT("'["&amp;公示01!#REF!&amp;".xls]表3'!c86")</f>
        <v>#REF!</v>
      </c>
      <c r="D86" s="1" t="e">
        <f ca="1">INDIRECT("'["&amp;公示01!#REF!&amp;".xls]表3'!d86")</f>
        <v>#REF!</v>
      </c>
      <c r="E86" s="1" t="e">
        <f ca="1">INDIRECT("'["&amp;公示01!#REF!&amp;".xls]表3'!e86")</f>
        <v>#REF!</v>
      </c>
      <c r="F86" s="1" t="e">
        <f ca="1">INDIRECT("'["&amp;公示01!#REF!&amp;".xls]表3'!f86")</f>
        <v>#REF!</v>
      </c>
      <c r="G86" t="e">
        <f ca="1">INDIRECT("'["&amp;公示01!#REF!&amp;".xls]表3'!g86")</f>
        <v>#REF!</v>
      </c>
      <c r="H86" t="e">
        <f ca="1">INDIRECT("'["&amp;公示01!#REF!&amp;".xls]表3'!h86")</f>
        <v>#REF!</v>
      </c>
      <c r="I86" t="e">
        <f ca="1">INDIRECT("'["&amp;公示01!#REF!&amp;".xls]表3'!i86")</f>
        <v>#REF!</v>
      </c>
      <c r="J86" t="e">
        <f ca="1">INDIRECT("'["&amp;公示01!#REF!&amp;".xls]表3'!j86")</f>
        <v>#REF!</v>
      </c>
      <c r="K86" t="e">
        <f ca="1">INDIRECT("'["&amp;公示01!#REF!&amp;".xls]表3'!k86")</f>
        <v>#REF!</v>
      </c>
      <c r="L86" t="e">
        <f ca="1">INDIRECT("'["&amp;公示01!#REF!&amp;".xls]表3'!l86")</f>
        <v>#REF!</v>
      </c>
    </row>
    <row r="87" spans="1:12" ht="14.25">
      <c r="A87" t="e">
        <f ca="1">INDIRECT("'["&amp;公示01!#REF!&amp;".xls]表3'!a87")</f>
        <v>#REF!</v>
      </c>
      <c r="B87" s="1" t="e">
        <f ca="1">INDIRECT("'["&amp;公示01!#REF!&amp;".xls]表3'!B87")</f>
        <v>#REF!</v>
      </c>
      <c r="C87" s="1" t="e">
        <f ca="1">INDIRECT("'["&amp;公示01!#REF!&amp;".xls]表3'!c87")</f>
        <v>#REF!</v>
      </c>
      <c r="D87" s="1" t="e">
        <f ca="1">INDIRECT("'["&amp;公示01!#REF!&amp;".xls]表3'!d87")</f>
        <v>#REF!</v>
      </c>
      <c r="E87" s="1" t="e">
        <f ca="1">INDIRECT("'["&amp;公示01!#REF!&amp;".xls]表3'!e87")</f>
        <v>#REF!</v>
      </c>
      <c r="F87" s="1" t="e">
        <f ca="1">INDIRECT("'["&amp;公示01!#REF!&amp;".xls]表3'!f87")</f>
        <v>#REF!</v>
      </c>
      <c r="G87" t="e">
        <f ca="1">INDIRECT("'["&amp;公示01!#REF!&amp;".xls]表3'!g87")</f>
        <v>#REF!</v>
      </c>
      <c r="H87" t="e">
        <f ca="1">INDIRECT("'["&amp;公示01!#REF!&amp;".xls]表3'!h87")</f>
        <v>#REF!</v>
      </c>
      <c r="I87" t="e">
        <f ca="1">INDIRECT("'["&amp;公示01!#REF!&amp;".xls]表3'!i87")</f>
        <v>#REF!</v>
      </c>
      <c r="J87" t="e">
        <f ca="1">INDIRECT("'["&amp;公示01!#REF!&amp;".xls]表3'!j87")</f>
        <v>#REF!</v>
      </c>
      <c r="K87" t="e">
        <f ca="1">INDIRECT("'["&amp;公示01!#REF!&amp;".xls]表3'!k87")</f>
        <v>#REF!</v>
      </c>
      <c r="L87" t="e">
        <f ca="1">INDIRECT("'["&amp;公示01!#REF!&amp;".xls]表3'!l87")</f>
        <v>#REF!</v>
      </c>
    </row>
    <row r="88" spans="1:12" ht="14.25">
      <c r="A88" t="e">
        <f ca="1">INDIRECT("'["&amp;公示01!#REF!&amp;".xls]表3'!a88")</f>
        <v>#REF!</v>
      </c>
      <c r="B88" s="1" t="e">
        <f ca="1">INDIRECT("'["&amp;公示01!#REF!&amp;".xls]表3'!B88")</f>
        <v>#REF!</v>
      </c>
      <c r="C88" s="1" t="e">
        <f ca="1">INDIRECT("'["&amp;公示01!#REF!&amp;".xls]表3'!c88")</f>
        <v>#REF!</v>
      </c>
      <c r="D88" s="1" t="e">
        <f ca="1">INDIRECT("'["&amp;公示01!#REF!&amp;".xls]表3'!d88")</f>
        <v>#REF!</v>
      </c>
      <c r="E88" s="1" t="e">
        <f ca="1">INDIRECT("'["&amp;公示01!#REF!&amp;".xls]表3'!e88")</f>
        <v>#REF!</v>
      </c>
      <c r="F88" s="1" t="e">
        <f ca="1">INDIRECT("'["&amp;公示01!#REF!&amp;".xls]表3'!f88")</f>
        <v>#REF!</v>
      </c>
      <c r="G88" t="e">
        <f ca="1">INDIRECT("'["&amp;公示01!#REF!&amp;".xls]表3'!g88")</f>
        <v>#REF!</v>
      </c>
      <c r="H88" t="e">
        <f ca="1">INDIRECT("'["&amp;公示01!#REF!&amp;".xls]表3'!h88")</f>
        <v>#REF!</v>
      </c>
      <c r="I88" t="e">
        <f ca="1">INDIRECT("'["&amp;公示01!#REF!&amp;".xls]表3'!i88")</f>
        <v>#REF!</v>
      </c>
      <c r="J88" t="e">
        <f ca="1">INDIRECT("'["&amp;公示01!#REF!&amp;".xls]表3'!j88")</f>
        <v>#REF!</v>
      </c>
      <c r="K88" t="e">
        <f ca="1">INDIRECT("'["&amp;公示01!#REF!&amp;".xls]表3'!k88")</f>
        <v>#REF!</v>
      </c>
      <c r="L88" t="e">
        <f ca="1">INDIRECT("'["&amp;公示01!#REF!&amp;".xls]表3'!l88")</f>
        <v>#REF!</v>
      </c>
    </row>
    <row r="89" spans="1:12" ht="14.25">
      <c r="A89" t="e">
        <f ca="1">INDIRECT("'["&amp;公示01!#REF!&amp;".xls]表3'!a89")</f>
        <v>#REF!</v>
      </c>
      <c r="B89" s="1" t="e">
        <f ca="1">INDIRECT("'["&amp;公示01!#REF!&amp;".xls]表3'!B89")</f>
        <v>#REF!</v>
      </c>
      <c r="C89" s="1" t="e">
        <f ca="1">INDIRECT("'["&amp;公示01!#REF!&amp;".xls]表3'!c89")</f>
        <v>#REF!</v>
      </c>
      <c r="D89" s="1" t="e">
        <f ca="1">INDIRECT("'["&amp;公示01!#REF!&amp;".xls]表3'!d89")</f>
        <v>#REF!</v>
      </c>
      <c r="E89" s="1" t="e">
        <f ca="1">INDIRECT("'["&amp;公示01!#REF!&amp;".xls]表3'!e89")</f>
        <v>#REF!</v>
      </c>
      <c r="F89" s="1" t="e">
        <f ca="1">INDIRECT("'["&amp;公示01!#REF!&amp;".xls]表3'!f89")</f>
        <v>#REF!</v>
      </c>
      <c r="G89" t="e">
        <f ca="1">INDIRECT("'["&amp;公示01!#REF!&amp;".xls]表3'!g89")</f>
        <v>#REF!</v>
      </c>
      <c r="H89" t="e">
        <f ca="1">INDIRECT("'["&amp;公示01!#REF!&amp;".xls]表3'!h89")</f>
        <v>#REF!</v>
      </c>
      <c r="I89" t="e">
        <f ca="1">INDIRECT("'["&amp;公示01!#REF!&amp;".xls]表3'!i89")</f>
        <v>#REF!</v>
      </c>
      <c r="J89" t="e">
        <f ca="1">INDIRECT("'["&amp;公示01!#REF!&amp;".xls]表3'!j89")</f>
        <v>#REF!</v>
      </c>
      <c r="K89" t="e">
        <f ca="1">INDIRECT("'["&amp;公示01!#REF!&amp;".xls]表3'!k89")</f>
        <v>#REF!</v>
      </c>
      <c r="L89" t="e">
        <f ca="1">INDIRECT("'["&amp;公示01!#REF!&amp;".xls]表3'!l89")</f>
        <v>#REF!</v>
      </c>
    </row>
    <row r="90" spans="1:12" ht="14.25">
      <c r="A90" t="e">
        <f ca="1">INDIRECT("'["&amp;公示01!#REF!&amp;".xls]表3'!a90")</f>
        <v>#REF!</v>
      </c>
      <c r="B90" s="1" t="e">
        <f ca="1">INDIRECT("'["&amp;公示01!#REF!&amp;".xls]表3'!B90")</f>
        <v>#REF!</v>
      </c>
      <c r="C90" s="1" t="e">
        <f ca="1">INDIRECT("'["&amp;公示01!#REF!&amp;".xls]表3'!c90")</f>
        <v>#REF!</v>
      </c>
      <c r="D90" s="1" t="e">
        <f ca="1">INDIRECT("'["&amp;公示01!#REF!&amp;".xls]表3'!d90")</f>
        <v>#REF!</v>
      </c>
      <c r="E90" s="1" t="e">
        <f ca="1">INDIRECT("'["&amp;公示01!#REF!&amp;".xls]表3'!e90")</f>
        <v>#REF!</v>
      </c>
      <c r="F90" s="1" t="e">
        <f ca="1">INDIRECT("'["&amp;公示01!#REF!&amp;".xls]表3'!f90")</f>
        <v>#REF!</v>
      </c>
      <c r="G90" t="e">
        <f ca="1">INDIRECT("'["&amp;公示01!#REF!&amp;".xls]表3'!g90")</f>
        <v>#REF!</v>
      </c>
      <c r="H90" t="e">
        <f ca="1">INDIRECT("'["&amp;公示01!#REF!&amp;".xls]表3'!h90")</f>
        <v>#REF!</v>
      </c>
      <c r="I90" t="e">
        <f ca="1">INDIRECT("'["&amp;公示01!#REF!&amp;".xls]表3'!i90")</f>
        <v>#REF!</v>
      </c>
      <c r="J90" t="e">
        <f ca="1">INDIRECT("'["&amp;公示01!#REF!&amp;".xls]表3'!j90")</f>
        <v>#REF!</v>
      </c>
      <c r="K90" t="e">
        <f ca="1">INDIRECT("'["&amp;公示01!#REF!&amp;".xls]表3'!k90")</f>
        <v>#REF!</v>
      </c>
      <c r="L90" t="e">
        <f ca="1">INDIRECT("'["&amp;公示01!#REF!&amp;".xls]表3'!l90")</f>
        <v>#REF!</v>
      </c>
    </row>
    <row r="91" spans="1:12" ht="14.25">
      <c r="A91" t="e">
        <f ca="1">INDIRECT("'["&amp;公示01!#REF!&amp;".xls]表3'!a91")</f>
        <v>#REF!</v>
      </c>
      <c r="B91" s="1" t="e">
        <f ca="1">INDIRECT("'["&amp;公示01!#REF!&amp;".xls]表3'!B91")</f>
        <v>#REF!</v>
      </c>
      <c r="C91" s="1" t="e">
        <f ca="1">INDIRECT("'["&amp;公示01!#REF!&amp;".xls]表3'!c91")</f>
        <v>#REF!</v>
      </c>
      <c r="D91" s="1" t="e">
        <f ca="1">INDIRECT("'["&amp;公示01!#REF!&amp;".xls]表3'!d91")</f>
        <v>#REF!</v>
      </c>
      <c r="E91" s="1" t="e">
        <f ca="1">INDIRECT("'["&amp;公示01!#REF!&amp;".xls]表3'!e91")</f>
        <v>#REF!</v>
      </c>
      <c r="F91" s="1" t="e">
        <f ca="1">INDIRECT("'["&amp;公示01!#REF!&amp;".xls]表3'!f91")</f>
        <v>#REF!</v>
      </c>
      <c r="G91" t="e">
        <f ca="1">INDIRECT("'["&amp;公示01!#REF!&amp;".xls]表3'!g91")</f>
        <v>#REF!</v>
      </c>
      <c r="H91" t="e">
        <f ca="1">INDIRECT("'["&amp;公示01!#REF!&amp;".xls]表3'!h91")</f>
        <v>#REF!</v>
      </c>
      <c r="I91" t="e">
        <f ca="1">INDIRECT("'["&amp;公示01!#REF!&amp;".xls]表3'!i91")</f>
        <v>#REF!</v>
      </c>
      <c r="J91" t="e">
        <f ca="1">INDIRECT("'["&amp;公示01!#REF!&amp;".xls]表3'!j91")</f>
        <v>#REF!</v>
      </c>
      <c r="K91" t="e">
        <f ca="1">INDIRECT("'["&amp;公示01!#REF!&amp;".xls]表3'!k91")</f>
        <v>#REF!</v>
      </c>
      <c r="L91" t="e">
        <f ca="1">INDIRECT("'["&amp;公示01!#REF!&amp;".xls]表3'!l91")</f>
        <v>#REF!</v>
      </c>
    </row>
    <row r="92" spans="1:12" ht="14.25">
      <c r="A92" t="e">
        <f ca="1">INDIRECT("'["&amp;公示01!#REF!&amp;".xls]表3'!a92")</f>
        <v>#REF!</v>
      </c>
      <c r="B92" s="1" t="e">
        <f ca="1">INDIRECT("'["&amp;公示01!#REF!&amp;".xls]表3'!B92")</f>
        <v>#REF!</v>
      </c>
      <c r="C92" s="1" t="e">
        <f ca="1">INDIRECT("'["&amp;公示01!#REF!&amp;".xls]表3'!c92")</f>
        <v>#REF!</v>
      </c>
      <c r="D92" s="1" t="e">
        <f ca="1">INDIRECT("'["&amp;公示01!#REF!&amp;".xls]表3'!d92")</f>
        <v>#REF!</v>
      </c>
      <c r="E92" s="1" t="e">
        <f ca="1">INDIRECT("'["&amp;公示01!#REF!&amp;".xls]表3'!e92")</f>
        <v>#REF!</v>
      </c>
      <c r="F92" s="1" t="e">
        <f ca="1">INDIRECT("'["&amp;公示01!#REF!&amp;".xls]表3'!f92")</f>
        <v>#REF!</v>
      </c>
      <c r="G92" t="e">
        <f ca="1">INDIRECT("'["&amp;公示01!#REF!&amp;".xls]表3'!g92")</f>
        <v>#REF!</v>
      </c>
      <c r="H92" t="e">
        <f ca="1">INDIRECT("'["&amp;公示01!#REF!&amp;".xls]表3'!h92")</f>
        <v>#REF!</v>
      </c>
      <c r="I92" t="e">
        <f ca="1">INDIRECT("'["&amp;公示01!#REF!&amp;".xls]表3'!i92")</f>
        <v>#REF!</v>
      </c>
      <c r="J92" t="e">
        <f ca="1">INDIRECT("'["&amp;公示01!#REF!&amp;".xls]表3'!j92")</f>
        <v>#REF!</v>
      </c>
      <c r="K92" t="e">
        <f ca="1">INDIRECT("'["&amp;公示01!#REF!&amp;".xls]表3'!k92")</f>
        <v>#REF!</v>
      </c>
      <c r="L92" t="e">
        <f ca="1">INDIRECT("'["&amp;公示01!#REF!&amp;".xls]表3'!l92")</f>
        <v>#REF!</v>
      </c>
    </row>
    <row r="93" spans="1:12" ht="14.25">
      <c r="A93" t="e">
        <f ca="1">INDIRECT("'["&amp;公示01!#REF!&amp;".xls]表3'!a93")</f>
        <v>#REF!</v>
      </c>
      <c r="B93" s="1" t="e">
        <f ca="1">INDIRECT("'["&amp;公示01!#REF!&amp;".xls]表3'!B93")</f>
        <v>#REF!</v>
      </c>
      <c r="C93" s="1" t="e">
        <f ca="1">INDIRECT("'["&amp;公示01!#REF!&amp;".xls]表3'!c93")</f>
        <v>#REF!</v>
      </c>
      <c r="D93" s="1" t="e">
        <f ca="1">INDIRECT("'["&amp;公示01!#REF!&amp;".xls]表3'!d93")</f>
        <v>#REF!</v>
      </c>
      <c r="E93" s="1" t="e">
        <f ca="1">INDIRECT("'["&amp;公示01!#REF!&amp;".xls]表3'!e93")</f>
        <v>#REF!</v>
      </c>
      <c r="F93" s="1" t="e">
        <f ca="1">INDIRECT("'["&amp;公示01!#REF!&amp;".xls]表3'!f93")</f>
        <v>#REF!</v>
      </c>
      <c r="G93" t="e">
        <f ca="1">INDIRECT("'["&amp;公示01!#REF!&amp;".xls]表3'!g93")</f>
        <v>#REF!</v>
      </c>
      <c r="H93" t="e">
        <f ca="1">INDIRECT("'["&amp;公示01!#REF!&amp;".xls]表3'!h93")</f>
        <v>#REF!</v>
      </c>
      <c r="I93" t="e">
        <f ca="1">INDIRECT("'["&amp;公示01!#REF!&amp;".xls]表3'!i93")</f>
        <v>#REF!</v>
      </c>
      <c r="J93" t="e">
        <f ca="1">INDIRECT("'["&amp;公示01!#REF!&amp;".xls]表3'!j93")</f>
        <v>#REF!</v>
      </c>
      <c r="K93" t="e">
        <f ca="1">INDIRECT("'["&amp;公示01!#REF!&amp;".xls]表3'!k93")</f>
        <v>#REF!</v>
      </c>
      <c r="L93" t="e">
        <f ca="1">INDIRECT("'["&amp;公示01!#REF!&amp;".xls]表3'!l93")</f>
        <v>#REF!</v>
      </c>
    </row>
    <row r="94" spans="1:12" ht="14.25">
      <c r="A94" t="e">
        <f ca="1">INDIRECT("'["&amp;公示01!#REF!&amp;".xls]表3'!a94")</f>
        <v>#REF!</v>
      </c>
      <c r="B94" s="1" t="e">
        <f ca="1">INDIRECT("'["&amp;公示01!#REF!&amp;".xls]表3'!B94")</f>
        <v>#REF!</v>
      </c>
      <c r="C94" s="1" t="e">
        <f ca="1">INDIRECT("'["&amp;公示01!#REF!&amp;".xls]表3'!c94")</f>
        <v>#REF!</v>
      </c>
      <c r="D94" s="1" t="e">
        <f ca="1">INDIRECT("'["&amp;公示01!#REF!&amp;".xls]表3'!d94")</f>
        <v>#REF!</v>
      </c>
      <c r="E94" s="1" t="e">
        <f ca="1">INDIRECT("'["&amp;公示01!#REF!&amp;".xls]表3'!e94")</f>
        <v>#REF!</v>
      </c>
      <c r="F94" s="1" t="e">
        <f ca="1">INDIRECT("'["&amp;公示01!#REF!&amp;".xls]表3'!f94")</f>
        <v>#REF!</v>
      </c>
      <c r="G94" t="e">
        <f ca="1">INDIRECT("'["&amp;公示01!#REF!&amp;".xls]表3'!g94")</f>
        <v>#REF!</v>
      </c>
      <c r="H94" t="e">
        <f ca="1">INDIRECT("'["&amp;公示01!#REF!&amp;".xls]表3'!h94")</f>
        <v>#REF!</v>
      </c>
      <c r="I94" t="e">
        <f ca="1">INDIRECT("'["&amp;公示01!#REF!&amp;".xls]表3'!i94")</f>
        <v>#REF!</v>
      </c>
      <c r="J94" t="e">
        <f ca="1">INDIRECT("'["&amp;公示01!#REF!&amp;".xls]表3'!j94")</f>
        <v>#REF!</v>
      </c>
      <c r="K94" t="e">
        <f ca="1">INDIRECT("'["&amp;公示01!#REF!&amp;".xls]表3'!k94")</f>
        <v>#REF!</v>
      </c>
      <c r="L94" t="e">
        <f ca="1">INDIRECT("'["&amp;公示01!#REF!&amp;".xls]表3'!l94")</f>
        <v>#REF!</v>
      </c>
    </row>
    <row r="95" spans="1:12" ht="14.25">
      <c r="A95" t="e">
        <f ca="1">INDIRECT("'["&amp;公示01!#REF!&amp;".xls]表3'!a95")</f>
        <v>#REF!</v>
      </c>
      <c r="B95" s="1" t="e">
        <f ca="1">INDIRECT("'["&amp;公示01!#REF!&amp;".xls]表3'!B95")</f>
        <v>#REF!</v>
      </c>
      <c r="C95" s="1" t="e">
        <f ca="1">INDIRECT("'["&amp;公示01!#REF!&amp;".xls]表3'!c95")</f>
        <v>#REF!</v>
      </c>
      <c r="D95" s="1" t="e">
        <f ca="1">INDIRECT("'["&amp;公示01!#REF!&amp;".xls]表3'!d95")</f>
        <v>#REF!</v>
      </c>
      <c r="E95" s="1" t="e">
        <f ca="1">INDIRECT("'["&amp;公示01!#REF!&amp;".xls]表3'!e95")</f>
        <v>#REF!</v>
      </c>
      <c r="F95" s="1" t="e">
        <f ca="1">INDIRECT("'["&amp;公示01!#REF!&amp;".xls]表3'!f95")</f>
        <v>#REF!</v>
      </c>
      <c r="G95" t="e">
        <f ca="1">INDIRECT("'["&amp;公示01!#REF!&amp;".xls]表3'!g95")</f>
        <v>#REF!</v>
      </c>
      <c r="H95" t="e">
        <f ca="1">INDIRECT("'["&amp;公示01!#REF!&amp;".xls]表3'!h95")</f>
        <v>#REF!</v>
      </c>
      <c r="I95" t="e">
        <f ca="1">INDIRECT("'["&amp;公示01!#REF!&amp;".xls]表3'!i95")</f>
        <v>#REF!</v>
      </c>
      <c r="J95" t="e">
        <f ca="1">INDIRECT("'["&amp;公示01!#REF!&amp;".xls]表3'!j95")</f>
        <v>#REF!</v>
      </c>
      <c r="K95" t="e">
        <f ca="1">INDIRECT("'["&amp;公示01!#REF!&amp;".xls]表3'!k95")</f>
        <v>#REF!</v>
      </c>
      <c r="L95" t="e">
        <f ca="1">INDIRECT("'["&amp;公示01!#REF!&amp;".xls]表3'!l95")</f>
        <v>#REF!</v>
      </c>
    </row>
    <row r="96" spans="1:12" ht="14.25">
      <c r="A96" t="e">
        <f ca="1">INDIRECT("'["&amp;公示01!#REF!&amp;".xls]表3'!a96")</f>
        <v>#REF!</v>
      </c>
      <c r="B96" s="1" t="e">
        <f ca="1">INDIRECT("'["&amp;公示01!#REF!&amp;".xls]表3'!B96")</f>
        <v>#REF!</v>
      </c>
      <c r="C96" s="1" t="e">
        <f ca="1">INDIRECT("'["&amp;公示01!#REF!&amp;".xls]表3'!c96")</f>
        <v>#REF!</v>
      </c>
      <c r="D96" s="1" t="e">
        <f ca="1">INDIRECT("'["&amp;公示01!#REF!&amp;".xls]表3'!d96")</f>
        <v>#REF!</v>
      </c>
      <c r="E96" s="1" t="e">
        <f ca="1">INDIRECT("'["&amp;公示01!#REF!&amp;".xls]表3'!e96")</f>
        <v>#REF!</v>
      </c>
      <c r="F96" s="1" t="e">
        <f ca="1">INDIRECT("'["&amp;公示01!#REF!&amp;".xls]表3'!f96")</f>
        <v>#REF!</v>
      </c>
      <c r="G96" t="e">
        <f ca="1">INDIRECT("'["&amp;公示01!#REF!&amp;".xls]表3'!g96")</f>
        <v>#REF!</v>
      </c>
      <c r="H96" t="e">
        <f ca="1">INDIRECT("'["&amp;公示01!#REF!&amp;".xls]表3'!h96")</f>
        <v>#REF!</v>
      </c>
      <c r="I96" t="e">
        <f ca="1">INDIRECT("'["&amp;公示01!#REF!&amp;".xls]表3'!i96")</f>
        <v>#REF!</v>
      </c>
      <c r="J96" t="e">
        <f ca="1">INDIRECT("'["&amp;公示01!#REF!&amp;".xls]表3'!j96")</f>
        <v>#REF!</v>
      </c>
      <c r="K96" t="e">
        <f ca="1">INDIRECT("'["&amp;公示01!#REF!&amp;".xls]表3'!k96")</f>
        <v>#REF!</v>
      </c>
      <c r="L96" t="e">
        <f ca="1">INDIRECT("'["&amp;公示01!#REF!&amp;".xls]表3'!l96")</f>
        <v>#REF!</v>
      </c>
    </row>
    <row r="97" spans="1:12" ht="14.25">
      <c r="A97" t="e">
        <f ca="1">INDIRECT("'["&amp;公示01!#REF!&amp;".xls]表3'!a97")</f>
        <v>#REF!</v>
      </c>
      <c r="B97" s="1" t="e">
        <f ca="1">INDIRECT("'["&amp;公示01!#REF!&amp;".xls]表3'!B97")</f>
        <v>#REF!</v>
      </c>
      <c r="C97" s="1" t="e">
        <f ca="1">INDIRECT("'["&amp;公示01!#REF!&amp;".xls]表3'!c97")</f>
        <v>#REF!</v>
      </c>
      <c r="D97" s="1" t="e">
        <f ca="1">INDIRECT("'["&amp;公示01!#REF!&amp;".xls]表3'!d97")</f>
        <v>#REF!</v>
      </c>
      <c r="E97" s="1" t="e">
        <f ca="1">INDIRECT("'["&amp;公示01!#REF!&amp;".xls]表3'!e97")</f>
        <v>#REF!</v>
      </c>
      <c r="F97" s="1" t="e">
        <f ca="1">INDIRECT("'["&amp;公示01!#REF!&amp;".xls]表3'!f97")</f>
        <v>#REF!</v>
      </c>
      <c r="G97" t="e">
        <f ca="1">INDIRECT("'["&amp;公示01!#REF!&amp;".xls]表3'!g97")</f>
        <v>#REF!</v>
      </c>
      <c r="H97" t="e">
        <f ca="1">INDIRECT("'["&amp;公示01!#REF!&amp;".xls]表3'!h97")</f>
        <v>#REF!</v>
      </c>
      <c r="I97" t="e">
        <f ca="1">INDIRECT("'["&amp;公示01!#REF!&amp;".xls]表3'!i97")</f>
        <v>#REF!</v>
      </c>
      <c r="J97" t="e">
        <f ca="1">INDIRECT("'["&amp;公示01!#REF!&amp;".xls]表3'!j97")</f>
        <v>#REF!</v>
      </c>
      <c r="K97" t="e">
        <f ca="1">INDIRECT("'["&amp;公示01!#REF!&amp;".xls]表3'!k97")</f>
        <v>#REF!</v>
      </c>
      <c r="L97" t="e">
        <f ca="1">INDIRECT("'["&amp;公示01!#REF!&amp;".xls]表3'!l97")</f>
        <v>#REF!</v>
      </c>
    </row>
    <row r="98" spans="1:12" ht="14.25">
      <c r="A98" t="e">
        <f ca="1">INDIRECT("'["&amp;公示01!#REF!&amp;".xls]表3'!a98")</f>
        <v>#REF!</v>
      </c>
      <c r="B98" s="1" t="e">
        <f ca="1">INDIRECT("'["&amp;公示01!#REF!&amp;".xls]表3'!B98")</f>
        <v>#REF!</v>
      </c>
      <c r="C98" s="1" t="e">
        <f ca="1">INDIRECT("'["&amp;公示01!#REF!&amp;".xls]表3'!c98")</f>
        <v>#REF!</v>
      </c>
      <c r="D98" s="1" t="e">
        <f ca="1">INDIRECT("'["&amp;公示01!#REF!&amp;".xls]表3'!d98")</f>
        <v>#REF!</v>
      </c>
      <c r="E98" s="1" t="e">
        <f ca="1">INDIRECT("'["&amp;公示01!#REF!&amp;".xls]表3'!e98")</f>
        <v>#REF!</v>
      </c>
      <c r="F98" s="1" t="e">
        <f ca="1">INDIRECT("'["&amp;公示01!#REF!&amp;".xls]表3'!f98")</f>
        <v>#REF!</v>
      </c>
      <c r="G98" t="e">
        <f ca="1">INDIRECT("'["&amp;公示01!#REF!&amp;".xls]表3'!g98")</f>
        <v>#REF!</v>
      </c>
      <c r="H98" t="e">
        <f ca="1">INDIRECT("'["&amp;公示01!#REF!&amp;".xls]表3'!h98")</f>
        <v>#REF!</v>
      </c>
      <c r="I98" t="e">
        <f ca="1">INDIRECT("'["&amp;公示01!#REF!&amp;".xls]表3'!i98")</f>
        <v>#REF!</v>
      </c>
      <c r="J98" t="e">
        <f ca="1">INDIRECT("'["&amp;公示01!#REF!&amp;".xls]表3'!j98")</f>
        <v>#REF!</v>
      </c>
      <c r="K98" t="e">
        <f ca="1">INDIRECT("'["&amp;公示01!#REF!&amp;".xls]表3'!k98")</f>
        <v>#REF!</v>
      </c>
      <c r="L98" t="e">
        <f ca="1">INDIRECT("'["&amp;公示01!#REF!&amp;".xls]表3'!l98")</f>
        <v>#REF!</v>
      </c>
    </row>
    <row r="99" spans="1:12" ht="14.25">
      <c r="A99" t="e">
        <f ca="1">INDIRECT("'["&amp;公示01!#REF!&amp;".xls]表3'!a99")</f>
        <v>#REF!</v>
      </c>
      <c r="B99" s="1" t="e">
        <f ca="1">INDIRECT("'["&amp;公示01!#REF!&amp;".xls]表3'!B99")</f>
        <v>#REF!</v>
      </c>
      <c r="C99" s="1" t="e">
        <f ca="1">INDIRECT("'["&amp;公示01!#REF!&amp;".xls]表3'!c99")</f>
        <v>#REF!</v>
      </c>
      <c r="D99" s="1" t="e">
        <f ca="1">INDIRECT("'["&amp;公示01!#REF!&amp;".xls]表3'!d99")</f>
        <v>#REF!</v>
      </c>
      <c r="E99" s="1" t="e">
        <f ca="1">INDIRECT("'["&amp;公示01!#REF!&amp;".xls]表3'!e99")</f>
        <v>#REF!</v>
      </c>
      <c r="F99" s="1" t="e">
        <f ca="1">INDIRECT("'["&amp;公示01!#REF!&amp;".xls]表3'!f99")</f>
        <v>#REF!</v>
      </c>
      <c r="G99" t="e">
        <f ca="1">INDIRECT("'["&amp;公示01!#REF!&amp;".xls]表3'!g99")</f>
        <v>#REF!</v>
      </c>
      <c r="H99" t="e">
        <f ca="1">INDIRECT("'["&amp;公示01!#REF!&amp;".xls]表3'!h99")</f>
        <v>#REF!</v>
      </c>
      <c r="I99" t="e">
        <f ca="1">INDIRECT("'["&amp;公示01!#REF!&amp;".xls]表3'!i99")</f>
        <v>#REF!</v>
      </c>
      <c r="J99" t="e">
        <f ca="1">INDIRECT("'["&amp;公示01!#REF!&amp;".xls]表3'!j99")</f>
        <v>#REF!</v>
      </c>
      <c r="K99" t="e">
        <f ca="1">INDIRECT("'["&amp;公示01!#REF!&amp;".xls]表3'!k99")</f>
        <v>#REF!</v>
      </c>
      <c r="L99" t="e">
        <f ca="1">INDIRECT("'["&amp;公示01!#REF!&amp;".xls]表3'!l99")</f>
        <v>#REF!</v>
      </c>
    </row>
    <row r="100" spans="1:12" ht="14.25">
      <c r="A100" t="e">
        <f ca="1">INDIRECT("'["&amp;公示01!#REF!&amp;".xls]表3'!a100")</f>
        <v>#REF!</v>
      </c>
      <c r="B100" s="1" t="e">
        <f ca="1">INDIRECT("'["&amp;公示01!#REF!&amp;".xls]表3'!B100")</f>
        <v>#REF!</v>
      </c>
      <c r="C100" s="1" t="e">
        <f ca="1">INDIRECT("'["&amp;公示01!#REF!&amp;".xls]表3'!c100")</f>
        <v>#REF!</v>
      </c>
      <c r="D100" s="1" t="e">
        <f ca="1">INDIRECT("'["&amp;公示01!#REF!&amp;".xls]表3'!d100")</f>
        <v>#REF!</v>
      </c>
      <c r="E100" s="1" t="e">
        <f ca="1">INDIRECT("'["&amp;公示01!#REF!&amp;".xls]表3'!e100")</f>
        <v>#REF!</v>
      </c>
      <c r="F100" s="1" t="e">
        <f ca="1">INDIRECT("'["&amp;公示01!#REF!&amp;".xls]表3'!f100")</f>
        <v>#REF!</v>
      </c>
      <c r="G100" t="e">
        <f ca="1">INDIRECT("'["&amp;公示01!#REF!&amp;".xls]表3'!g100")</f>
        <v>#REF!</v>
      </c>
      <c r="H100" t="e">
        <f ca="1">INDIRECT("'["&amp;公示01!#REF!&amp;".xls]表3'!h100")</f>
        <v>#REF!</v>
      </c>
      <c r="I100" t="e">
        <f ca="1">INDIRECT("'["&amp;公示01!#REF!&amp;".xls]表3'!i100")</f>
        <v>#REF!</v>
      </c>
      <c r="J100" t="e">
        <f ca="1">INDIRECT("'["&amp;公示01!#REF!&amp;".xls]表3'!j100")</f>
        <v>#REF!</v>
      </c>
      <c r="K100" t="e">
        <f ca="1">INDIRECT("'["&amp;公示01!#REF!&amp;".xls]表3'!k100")</f>
        <v>#REF!</v>
      </c>
      <c r="L100" t="e">
        <f ca="1">INDIRECT("'["&amp;公示01!#REF!&amp;".xls]表3'!l100")</f>
        <v>#REF!</v>
      </c>
    </row>
    <row r="101" spans="1:12" ht="14.25">
      <c r="A101" t="e">
        <f ca="1">INDIRECT("'["&amp;公示01!#REF!&amp;".xls]表3'!a101")</f>
        <v>#REF!</v>
      </c>
      <c r="B101" s="1" t="e">
        <f ca="1">INDIRECT("'["&amp;公示01!#REF!&amp;".xls]表3'!B101")</f>
        <v>#REF!</v>
      </c>
      <c r="C101" s="1" t="e">
        <f ca="1">INDIRECT("'["&amp;公示01!#REF!&amp;".xls]表3'!c101")</f>
        <v>#REF!</v>
      </c>
      <c r="D101" s="1" t="e">
        <f ca="1">INDIRECT("'["&amp;公示01!#REF!&amp;".xls]表3'!d101")</f>
        <v>#REF!</v>
      </c>
      <c r="E101" s="1" t="e">
        <f ca="1">INDIRECT("'["&amp;公示01!#REF!&amp;".xls]表3'!e101")</f>
        <v>#REF!</v>
      </c>
      <c r="F101" s="1" t="e">
        <f ca="1">INDIRECT("'["&amp;公示01!#REF!&amp;".xls]表3'!f101")</f>
        <v>#REF!</v>
      </c>
      <c r="G101" t="e">
        <f ca="1">INDIRECT("'["&amp;公示01!#REF!&amp;".xls]表3'!g101")</f>
        <v>#REF!</v>
      </c>
      <c r="H101" t="e">
        <f ca="1">INDIRECT("'["&amp;公示01!#REF!&amp;".xls]表3'!h101")</f>
        <v>#REF!</v>
      </c>
      <c r="I101" t="e">
        <f ca="1">INDIRECT("'["&amp;公示01!#REF!&amp;".xls]表3'!i101")</f>
        <v>#REF!</v>
      </c>
      <c r="J101" t="e">
        <f ca="1">INDIRECT("'["&amp;公示01!#REF!&amp;".xls]表3'!j101")</f>
        <v>#REF!</v>
      </c>
      <c r="K101" t="e">
        <f ca="1">INDIRECT("'["&amp;公示01!#REF!&amp;".xls]表3'!k101")</f>
        <v>#REF!</v>
      </c>
      <c r="L101" t="e">
        <f ca="1">INDIRECT("'["&amp;公示01!#REF!&amp;".xls]表3'!l101")</f>
        <v>#REF!</v>
      </c>
    </row>
    <row r="102" spans="1:12" ht="14.25">
      <c r="A102" t="e">
        <f ca="1">INDIRECT("'["&amp;公示01!#REF!&amp;".xls]表3'!a102")</f>
        <v>#REF!</v>
      </c>
      <c r="B102" s="1" t="e">
        <f ca="1">INDIRECT("'["&amp;公示01!#REF!&amp;".xls]表3'!B102")</f>
        <v>#REF!</v>
      </c>
      <c r="C102" s="1" t="e">
        <f ca="1">INDIRECT("'["&amp;公示01!#REF!&amp;".xls]表3'!c102")</f>
        <v>#REF!</v>
      </c>
      <c r="D102" s="1" t="e">
        <f ca="1">INDIRECT("'["&amp;公示01!#REF!&amp;".xls]表3'!d102")</f>
        <v>#REF!</v>
      </c>
      <c r="E102" s="1" t="e">
        <f ca="1">INDIRECT("'["&amp;公示01!#REF!&amp;".xls]表3'!e102")</f>
        <v>#REF!</v>
      </c>
      <c r="F102" s="1" t="e">
        <f ca="1">INDIRECT("'["&amp;公示01!#REF!&amp;".xls]表3'!f102")</f>
        <v>#REF!</v>
      </c>
      <c r="G102" t="e">
        <f ca="1">INDIRECT("'["&amp;公示01!#REF!&amp;".xls]表3'!g102")</f>
        <v>#REF!</v>
      </c>
      <c r="H102" t="e">
        <f ca="1">INDIRECT("'["&amp;公示01!#REF!&amp;".xls]表3'!h102")</f>
        <v>#REF!</v>
      </c>
      <c r="I102" t="e">
        <f ca="1">INDIRECT("'["&amp;公示01!#REF!&amp;".xls]表3'!i102")</f>
        <v>#REF!</v>
      </c>
      <c r="J102" t="e">
        <f ca="1">INDIRECT("'["&amp;公示01!#REF!&amp;".xls]表3'!j102")</f>
        <v>#REF!</v>
      </c>
      <c r="K102" t="e">
        <f ca="1">INDIRECT("'["&amp;公示01!#REF!&amp;".xls]表3'!k102")</f>
        <v>#REF!</v>
      </c>
      <c r="L102" t="e">
        <f ca="1">INDIRECT("'["&amp;公示01!#REF!&amp;".xls]表3'!l102")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selection activeCell="D24" sqref="D24"/>
    </sheetView>
  </sheetViews>
  <sheetFormatPr defaultColWidth="9.00390625" defaultRowHeight="14.25"/>
  <cols>
    <col min="2" max="6" width="9.00390625" style="1" customWidth="1"/>
  </cols>
  <sheetData>
    <row r="1" spans="1:12" ht="14.25">
      <c r="A1" t="e">
        <f ca="1">INDIRECT("'["&amp;公示01!#REF!&amp;".xls]表5'!a1")</f>
        <v>#REF!</v>
      </c>
      <c r="B1" s="1" t="e">
        <f ca="1">INDIRECT("'["&amp;公示01!#REF!&amp;".xls]表5'!B1")</f>
        <v>#REF!</v>
      </c>
      <c r="C1" s="1" t="e">
        <f ca="1">INDIRECT("'["&amp;公示01!#REF!&amp;".xls]表5'!c1")</f>
        <v>#REF!</v>
      </c>
      <c r="D1" s="1" t="e">
        <f ca="1">INDIRECT("'["&amp;公示01!#REF!&amp;".xls]表5'!d1")</f>
        <v>#REF!</v>
      </c>
      <c r="E1" s="1" t="e">
        <f ca="1">INDIRECT("'["&amp;公示01!#REF!&amp;".xls]表5'!e1")</f>
        <v>#REF!</v>
      </c>
      <c r="F1" s="1" t="e">
        <f ca="1">INDIRECT("'["&amp;公示01!#REF!&amp;".xls]表5'!f1")</f>
        <v>#REF!</v>
      </c>
      <c r="G1" t="e">
        <f ca="1">INDIRECT("'["&amp;公示01!#REF!&amp;".xls]表5'!g1")</f>
        <v>#REF!</v>
      </c>
      <c r="H1" t="e">
        <f ca="1">INDIRECT("'["&amp;公示01!#REF!&amp;".xls]表5'!h1")</f>
        <v>#REF!</v>
      </c>
      <c r="I1" t="e">
        <f ca="1">INDIRECT("'["&amp;公示01!#REF!&amp;".xls]表5'!i1")</f>
        <v>#REF!</v>
      </c>
      <c r="J1" t="e">
        <f ca="1">INDIRECT("'["&amp;公示01!#REF!&amp;".xls]表5'!j1")</f>
        <v>#REF!</v>
      </c>
      <c r="K1" t="e">
        <f ca="1">INDIRECT("'["&amp;公示01!#REF!&amp;".xls]表5'!k1")</f>
        <v>#REF!</v>
      </c>
      <c r="L1" t="e">
        <f ca="1">INDIRECT("'["&amp;公示01!#REF!&amp;".xls]表5'!l1")</f>
        <v>#REF!</v>
      </c>
    </row>
    <row r="2" spans="1:12" ht="14.25">
      <c r="A2" t="e">
        <f ca="1">INDIRECT("'["&amp;公示01!#REF!&amp;".xls]表5'!a2")</f>
        <v>#REF!</v>
      </c>
      <c r="B2" s="1" t="e">
        <f ca="1">INDIRECT("'["&amp;公示01!#REF!&amp;".xls]表5'!B2")</f>
        <v>#REF!</v>
      </c>
      <c r="C2" s="1" t="e">
        <f ca="1">INDIRECT("'["&amp;公示01!#REF!&amp;".xls]表5'!c2")</f>
        <v>#REF!</v>
      </c>
      <c r="D2" s="1" t="e">
        <f ca="1">INDIRECT("'["&amp;公示01!#REF!&amp;".xls]表5'!d2")</f>
        <v>#REF!</v>
      </c>
      <c r="E2" s="1" t="e">
        <f ca="1">INDIRECT("'["&amp;公示01!#REF!&amp;".xls]表5'!e2")</f>
        <v>#REF!</v>
      </c>
      <c r="F2" s="1" t="e">
        <f ca="1">INDIRECT("'["&amp;公示01!#REF!&amp;".xls]表5'!f2")</f>
        <v>#REF!</v>
      </c>
      <c r="G2" t="e">
        <f ca="1">INDIRECT("'["&amp;公示01!#REF!&amp;".xls]表5'!g2")</f>
        <v>#REF!</v>
      </c>
      <c r="H2" t="e">
        <f ca="1">INDIRECT("'["&amp;公示01!#REF!&amp;".xls]表5'!h2")</f>
        <v>#REF!</v>
      </c>
      <c r="I2" t="e">
        <f ca="1">INDIRECT("'["&amp;公示01!#REF!&amp;".xls]表5'!i2")</f>
        <v>#REF!</v>
      </c>
      <c r="J2" t="e">
        <f ca="1">INDIRECT("'["&amp;公示01!#REF!&amp;".xls]表5'!j2")</f>
        <v>#REF!</v>
      </c>
      <c r="K2" t="e">
        <f ca="1">INDIRECT("'["&amp;公示01!#REF!&amp;".xls]表5'!k2")</f>
        <v>#REF!</v>
      </c>
      <c r="L2" t="e">
        <f ca="1">INDIRECT("'["&amp;公示01!#REF!&amp;".xls]表5'!l2")</f>
        <v>#REF!</v>
      </c>
    </row>
    <row r="3" spans="1:12" ht="14.25">
      <c r="A3" t="e">
        <f ca="1">INDIRECT("'["&amp;公示01!#REF!&amp;".xls]表5'!a3")</f>
        <v>#REF!</v>
      </c>
      <c r="B3" s="1" t="e">
        <f ca="1">INDIRECT("'["&amp;公示01!#REF!&amp;".xls]表5'!B3")</f>
        <v>#REF!</v>
      </c>
      <c r="C3" s="1" t="e">
        <f ca="1">INDIRECT("'["&amp;公示01!#REF!&amp;".xls]表5'!c3")</f>
        <v>#REF!</v>
      </c>
      <c r="D3" s="1" t="e">
        <f ca="1">INDIRECT("'["&amp;公示01!#REF!&amp;".xls]表5'!d3")</f>
        <v>#REF!</v>
      </c>
      <c r="E3" s="1" t="e">
        <f ca="1">INDIRECT("'["&amp;公示01!#REF!&amp;".xls]表5'!e3")</f>
        <v>#REF!</v>
      </c>
      <c r="F3" s="1" t="e">
        <f ca="1">INDIRECT("'["&amp;公示01!#REF!&amp;".xls]表5'!f3")</f>
        <v>#REF!</v>
      </c>
      <c r="G3" t="e">
        <f ca="1">INDIRECT("'["&amp;公示01!#REF!&amp;".xls]表5'!g3")</f>
        <v>#REF!</v>
      </c>
      <c r="H3" t="e">
        <f ca="1">INDIRECT("'["&amp;公示01!#REF!&amp;".xls]表5'!h3")</f>
        <v>#REF!</v>
      </c>
      <c r="I3" t="e">
        <f ca="1">INDIRECT("'["&amp;公示01!#REF!&amp;".xls]表5'!i3")</f>
        <v>#REF!</v>
      </c>
      <c r="J3" t="e">
        <f ca="1">INDIRECT("'["&amp;公示01!#REF!&amp;".xls]表5'!j3")</f>
        <v>#REF!</v>
      </c>
      <c r="K3" t="e">
        <f ca="1">INDIRECT("'["&amp;公示01!#REF!&amp;".xls]表5'!k3")</f>
        <v>#REF!</v>
      </c>
      <c r="L3" t="e">
        <f ca="1">INDIRECT("'["&amp;公示01!#REF!&amp;".xls]表5'!l3")</f>
        <v>#REF!</v>
      </c>
    </row>
    <row r="4" spans="1:12" ht="14.25">
      <c r="A4" t="e">
        <f ca="1">INDIRECT("'["&amp;公示01!#REF!&amp;".xls]表5'!a4")</f>
        <v>#REF!</v>
      </c>
      <c r="B4" s="1" t="e">
        <f ca="1">INDIRECT("'["&amp;公示01!#REF!&amp;".xls]表5'!B4")</f>
        <v>#REF!</v>
      </c>
      <c r="C4" s="1" t="e">
        <f ca="1">INDIRECT("'["&amp;公示01!#REF!&amp;".xls]表5'!c4")</f>
        <v>#REF!</v>
      </c>
      <c r="D4" s="1" t="e">
        <f ca="1">INDIRECT("'["&amp;公示01!#REF!&amp;".xls]表5'!d4")</f>
        <v>#REF!</v>
      </c>
      <c r="E4" s="1" t="e">
        <f ca="1">INDIRECT("'["&amp;公示01!#REF!&amp;".xls]表5'!e4")</f>
        <v>#REF!</v>
      </c>
      <c r="F4" s="1" t="e">
        <f ca="1">INDIRECT("'["&amp;公示01!#REF!&amp;".xls]表5'!f4")</f>
        <v>#REF!</v>
      </c>
      <c r="G4" t="e">
        <f ca="1">INDIRECT("'["&amp;公示01!#REF!&amp;".xls]表5'!g4")</f>
        <v>#REF!</v>
      </c>
      <c r="H4" t="e">
        <f ca="1">INDIRECT("'["&amp;公示01!#REF!&amp;".xls]表5'!h4")</f>
        <v>#REF!</v>
      </c>
      <c r="I4" t="e">
        <f ca="1">INDIRECT("'["&amp;公示01!#REF!&amp;".xls]表5'!i4")</f>
        <v>#REF!</v>
      </c>
      <c r="J4" t="e">
        <f ca="1">INDIRECT("'["&amp;公示01!#REF!&amp;".xls]表5'!j4")</f>
        <v>#REF!</v>
      </c>
      <c r="K4" t="e">
        <f ca="1">INDIRECT("'["&amp;公示01!#REF!&amp;".xls]表5'!k4")</f>
        <v>#REF!</v>
      </c>
      <c r="L4" t="e">
        <f ca="1">INDIRECT("'["&amp;公示01!#REF!&amp;".xls]表5'!l4")</f>
        <v>#REF!</v>
      </c>
    </row>
    <row r="5" spans="1:12" ht="14.25">
      <c r="A5" t="e">
        <f ca="1">INDIRECT("'["&amp;公示01!#REF!&amp;".xls]表5'!a5")</f>
        <v>#REF!</v>
      </c>
      <c r="B5" s="1" t="e">
        <f ca="1">INDIRECT("'["&amp;公示01!#REF!&amp;".xls]表5'!B5")</f>
        <v>#REF!</v>
      </c>
      <c r="C5" s="1" t="e">
        <f ca="1">INDIRECT("'["&amp;公示01!#REF!&amp;".xls]表5'!c5")</f>
        <v>#REF!</v>
      </c>
      <c r="D5" s="1" t="e">
        <f ca="1">INDIRECT("'["&amp;公示01!#REF!&amp;".xls]表5'!d5")</f>
        <v>#REF!</v>
      </c>
      <c r="E5" s="1" t="e">
        <f ca="1">INDIRECT("'["&amp;公示01!#REF!&amp;".xls]表5'!e5")</f>
        <v>#REF!</v>
      </c>
      <c r="F5" s="1" t="e">
        <f ca="1">INDIRECT("'["&amp;公示01!#REF!&amp;".xls]表5'!f5")</f>
        <v>#REF!</v>
      </c>
      <c r="G5" t="e">
        <f ca="1">INDIRECT("'["&amp;公示01!#REF!&amp;".xls]表5'!g5")</f>
        <v>#REF!</v>
      </c>
      <c r="H5" t="e">
        <f ca="1">INDIRECT("'["&amp;公示01!#REF!&amp;".xls]表5'!h5")</f>
        <v>#REF!</v>
      </c>
      <c r="I5" t="e">
        <f ca="1">INDIRECT("'["&amp;公示01!#REF!&amp;".xls]表5'!i5")</f>
        <v>#REF!</v>
      </c>
      <c r="J5" t="e">
        <f ca="1">INDIRECT("'["&amp;公示01!#REF!&amp;".xls]表5'!j5")</f>
        <v>#REF!</v>
      </c>
      <c r="K5" t="e">
        <f ca="1">INDIRECT("'["&amp;公示01!#REF!&amp;".xls]表5'!k5")</f>
        <v>#REF!</v>
      </c>
      <c r="L5" t="e">
        <f ca="1">INDIRECT("'["&amp;公示01!#REF!&amp;".xls]表5'!l5")</f>
        <v>#REF!</v>
      </c>
    </row>
    <row r="6" spans="1:12" ht="14.25">
      <c r="A6" t="e">
        <f ca="1">INDIRECT("'["&amp;公示01!#REF!&amp;".xls]表5'!a6")</f>
        <v>#REF!</v>
      </c>
      <c r="B6" s="1" t="e">
        <f ca="1">INDIRECT("'["&amp;公示01!#REF!&amp;".xls]表5'!B6")</f>
        <v>#REF!</v>
      </c>
      <c r="C6" s="1" t="e">
        <f ca="1">INDIRECT("'["&amp;公示01!#REF!&amp;".xls]表5'!c6")</f>
        <v>#REF!</v>
      </c>
      <c r="D6" s="1" t="e">
        <f ca="1">INDIRECT("'["&amp;公示01!#REF!&amp;".xls]表5'!d6")</f>
        <v>#REF!</v>
      </c>
      <c r="E6" s="1" t="e">
        <f ca="1">INDIRECT("'["&amp;公示01!#REF!&amp;".xls]表5'!e6")</f>
        <v>#REF!</v>
      </c>
      <c r="F6" s="1" t="e">
        <f ca="1">INDIRECT("'["&amp;公示01!#REF!&amp;".xls]表5'!f6")</f>
        <v>#REF!</v>
      </c>
      <c r="G6" t="e">
        <f ca="1">INDIRECT("'["&amp;公示01!#REF!&amp;".xls]表5'!g6")</f>
        <v>#REF!</v>
      </c>
      <c r="H6" t="e">
        <f ca="1">INDIRECT("'["&amp;公示01!#REF!&amp;".xls]表5'!h6")</f>
        <v>#REF!</v>
      </c>
      <c r="I6" t="e">
        <f ca="1">INDIRECT("'["&amp;公示01!#REF!&amp;".xls]表5'!i6")</f>
        <v>#REF!</v>
      </c>
      <c r="J6" t="e">
        <f ca="1">INDIRECT("'["&amp;公示01!#REF!&amp;".xls]表5'!j6")</f>
        <v>#REF!</v>
      </c>
      <c r="K6" t="e">
        <f ca="1">INDIRECT("'["&amp;公示01!#REF!&amp;".xls]表5'!k6")</f>
        <v>#REF!</v>
      </c>
      <c r="L6" t="e">
        <f ca="1">INDIRECT("'["&amp;公示01!#REF!&amp;".xls]表5'!l6")</f>
        <v>#REF!</v>
      </c>
    </row>
    <row r="7" spans="1:12" ht="14.25">
      <c r="A7" t="e">
        <f ca="1">INDIRECT("'["&amp;公示01!#REF!&amp;".xls]表5'!a7")</f>
        <v>#REF!</v>
      </c>
      <c r="B7" s="1" t="e">
        <f ca="1">INDIRECT("'["&amp;公示01!#REF!&amp;".xls]表5'!B7")</f>
        <v>#REF!</v>
      </c>
      <c r="C7" s="1" t="e">
        <f ca="1">INDIRECT("'["&amp;公示01!#REF!&amp;".xls]表5'!c7")</f>
        <v>#REF!</v>
      </c>
      <c r="D7" s="1" t="e">
        <f ca="1">INDIRECT("'["&amp;公示01!#REF!&amp;".xls]表5'!d7")</f>
        <v>#REF!</v>
      </c>
      <c r="E7" s="1" t="e">
        <f ca="1">INDIRECT("'["&amp;公示01!#REF!&amp;".xls]表5'!e7")</f>
        <v>#REF!</v>
      </c>
      <c r="F7" s="1" t="e">
        <f ca="1">INDIRECT("'["&amp;公示01!#REF!&amp;".xls]表5'!f7")</f>
        <v>#REF!</v>
      </c>
      <c r="G7" t="e">
        <f ca="1">INDIRECT("'["&amp;公示01!#REF!&amp;".xls]表5'!g7")</f>
        <v>#REF!</v>
      </c>
      <c r="H7" t="e">
        <f ca="1">INDIRECT("'["&amp;公示01!#REF!&amp;".xls]表5'!h7")</f>
        <v>#REF!</v>
      </c>
      <c r="I7" t="e">
        <f ca="1">INDIRECT("'["&amp;公示01!#REF!&amp;".xls]表5'!i7")</f>
        <v>#REF!</v>
      </c>
      <c r="J7" t="e">
        <f ca="1">INDIRECT("'["&amp;公示01!#REF!&amp;".xls]表5'!j7")</f>
        <v>#REF!</v>
      </c>
      <c r="K7" t="e">
        <f ca="1">INDIRECT("'["&amp;公示01!#REF!&amp;".xls]表5'!k7")</f>
        <v>#REF!</v>
      </c>
      <c r="L7" t="e">
        <f ca="1">INDIRECT("'["&amp;公示01!#REF!&amp;".xls]表5'!l7")</f>
        <v>#REF!</v>
      </c>
    </row>
    <row r="8" spans="1:12" ht="14.25">
      <c r="A8" t="e">
        <f ca="1">INDIRECT("'["&amp;公示01!#REF!&amp;".xls]表5'!a8")</f>
        <v>#REF!</v>
      </c>
      <c r="B8" s="1" t="e">
        <f ca="1">INDIRECT("'["&amp;公示01!#REF!&amp;".xls]表5'!B8")</f>
        <v>#REF!</v>
      </c>
      <c r="C8" s="1" t="e">
        <f ca="1">INDIRECT("'["&amp;公示01!#REF!&amp;".xls]表5'!c8")</f>
        <v>#REF!</v>
      </c>
      <c r="D8" s="1" t="e">
        <f ca="1">INDIRECT("'["&amp;公示01!#REF!&amp;".xls]表5'!d8")</f>
        <v>#REF!</v>
      </c>
      <c r="E8" s="1" t="e">
        <f ca="1">INDIRECT("'["&amp;公示01!#REF!&amp;".xls]表5'!e8")</f>
        <v>#REF!</v>
      </c>
      <c r="F8" s="1" t="e">
        <f ca="1">INDIRECT("'["&amp;公示01!#REF!&amp;".xls]表5'!f8")</f>
        <v>#REF!</v>
      </c>
      <c r="G8" t="e">
        <f ca="1">INDIRECT("'["&amp;公示01!#REF!&amp;".xls]表5'!g8")</f>
        <v>#REF!</v>
      </c>
      <c r="H8" t="e">
        <f ca="1">INDIRECT("'["&amp;公示01!#REF!&amp;".xls]表5'!h8")</f>
        <v>#REF!</v>
      </c>
      <c r="I8" t="e">
        <f ca="1">INDIRECT("'["&amp;公示01!#REF!&amp;".xls]表5'!i8")</f>
        <v>#REF!</v>
      </c>
      <c r="J8" t="e">
        <f ca="1">INDIRECT("'["&amp;公示01!#REF!&amp;".xls]表5'!j8")</f>
        <v>#REF!</v>
      </c>
      <c r="K8" t="e">
        <f ca="1">INDIRECT("'["&amp;公示01!#REF!&amp;".xls]表5'!k8")</f>
        <v>#REF!</v>
      </c>
      <c r="L8" t="e">
        <f ca="1">INDIRECT("'["&amp;公示01!#REF!&amp;".xls]表5'!l8")</f>
        <v>#REF!</v>
      </c>
    </row>
    <row r="9" spans="1:12" ht="14.25">
      <c r="A9" t="e">
        <f ca="1">INDIRECT("'["&amp;公示01!#REF!&amp;".xls]表5'!a9")</f>
        <v>#REF!</v>
      </c>
      <c r="B9" s="1" t="e">
        <f ca="1">INDIRECT("'["&amp;公示01!#REF!&amp;".xls]表5'!B9")</f>
        <v>#REF!</v>
      </c>
      <c r="C9" s="1" t="e">
        <f ca="1">INDIRECT("'["&amp;公示01!#REF!&amp;".xls]表5'!c9")</f>
        <v>#REF!</v>
      </c>
      <c r="D9" s="1" t="e">
        <f ca="1">INDIRECT("'["&amp;公示01!#REF!&amp;".xls]表5'!d9")</f>
        <v>#REF!</v>
      </c>
      <c r="E9" s="1" t="e">
        <f ca="1">INDIRECT("'["&amp;公示01!#REF!&amp;".xls]表5'!e9")</f>
        <v>#REF!</v>
      </c>
      <c r="F9" s="1" t="e">
        <f ca="1">INDIRECT("'["&amp;公示01!#REF!&amp;".xls]表5'!f9")</f>
        <v>#REF!</v>
      </c>
      <c r="G9" t="e">
        <f ca="1">INDIRECT("'["&amp;公示01!#REF!&amp;".xls]表5'!g9")</f>
        <v>#REF!</v>
      </c>
      <c r="H9" t="e">
        <f ca="1">INDIRECT("'["&amp;公示01!#REF!&amp;".xls]表5'!h9")</f>
        <v>#REF!</v>
      </c>
      <c r="I9" t="e">
        <f ca="1">INDIRECT("'["&amp;公示01!#REF!&amp;".xls]表5'!i9")</f>
        <v>#REF!</v>
      </c>
      <c r="J9" t="e">
        <f ca="1">INDIRECT("'["&amp;公示01!#REF!&amp;".xls]表5'!j9")</f>
        <v>#REF!</v>
      </c>
      <c r="K9" t="e">
        <f ca="1">INDIRECT("'["&amp;公示01!#REF!&amp;".xls]表5'!k9")</f>
        <v>#REF!</v>
      </c>
      <c r="L9" t="e">
        <f ca="1">INDIRECT("'["&amp;公示01!#REF!&amp;".xls]表5'!l9")</f>
        <v>#REF!</v>
      </c>
    </row>
    <row r="10" spans="1:12" ht="14.25">
      <c r="A10" t="e">
        <f ca="1">INDIRECT("'["&amp;公示01!#REF!&amp;".xls]表5'!a10")</f>
        <v>#REF!</v>
      </c>
      <c r="B10" s="1" t="e">
        <f ca="1">INDIRECT("'["&amp;公示01!#REF!&amp;".xls]表5'!B10")</f>
        <v>#REF!</v>
      </c>
      <c r="C10" s="1" t="e">
        <f ca="1">INDIRECT("'["&amp;公示01!#REF!&amp;".xls]表5'!c10")</f>
        <v>#REF!</v>
      </c>
      <c r="D10" s="1" t="e">
        <f ca="1">INDIRECT("'["&amp;公示01!#REF!&amp;".xls]表5'!d10")</f>
        <v>#REF!</v>
      </c>
      <c r="E10" s="1" t="e">
        <f ca="1">INDIRECT("'["&amp;公示01!#REF!&amp;".xls]表5'!e10")</f>
        <v>#REF!</v>
      </c>
      <c r="F10" s="1" t="e">
        <f ca="1">INDIRECT("'["&amp;公示01!#REF!&amp;".xls]表5'!f10")</f>
        <v>#REF!</v>
      </c>
      <c r="G10" t="e">
        <f ca="1">INDIRECT("'["&amp;公示01!#REF!&amp;".xls]表5'!g10")</f>
        <v>#REF!</v>
      </c>
      <c r="H10" t="e">
        <f ca="1">INDIRECT("'["&amp;公示01!#REF!&amp;".xls]表5'!h10")</f>
        <v>#REF!</v>
      </c>
      <c r="I10" t="e">
        <f ca="1">INDIRECT("'["&amp;公示01!#REF!&amp;".xls]表5'!i10")</f>
        <v>#REF!</v>
      </c>
      <c r="J10" t="e">
        <f ca="1">INDIRECT("'["&amp;公示01!#REF!&amp;".xls]表5'!j10")</f>
        <v>#REF!</v>
      </c>
      <c r="K10" t="e">
        <f ca="1">INDIRECT("'["&amp;公示01!#REF!&amp;".xls]表5'!k10")</f>
        <v>#REF!</v>
      </c>
      <c r="L10" t="e">
        <f ca="1">INDIRECT("'["&amp;公示01!#REF!&amp;".xls]表5'!l10")</f>
        <v>#REF!</v>
      </c>
    </row>
    <row r="11" spans="1:12" ht="14.25">
      <c r="A11" t="e">
        <f ca="1">INDIRECT("'["&amp;公示01!#REF!&amp;".xls]表5'!a11")</f>
        <v>#REF!</v>
      </c>
      <c r="B11" s="1" t="e">
        <f ca="1">INDIRECT("'["&amp;公示01!#REF!&amp;".xls]表5'!B11")</f>
        <v>#REF!</v>
      </c>
      <c r="C11" s="1" t="e">
        <f ca="1">INDIRECT("'["&amp;公示01!#REF!&amp;".xls]表5'!c11")</f>
        <v>#REF!</v>
      </c>
      <c r="D11" s="1" t="e">
        <f ca="1">INDIRECT("'["&amp;公示01!#REF!&amp;".xls]表5'!d11")</f>
        <v>#REF!</v>
      </c>
      <c r="E11" s="1" t="e">
        <f ca="1">INDIRECT("'["&amp;公示01!#REF!&amp;".xls]表5'!e11")</f>
        <v>#REF!</v>
      </c>
      <c r="F11" s="1" t="e">
        <f ca="1">INDIRECT("'["&amp;公示01!#REF!&amp;".xls]表5'!f11")</f>
        <v>#REF!</v>
      </c>
      <c r="G11" t="e">
        <f ca="1">INDIRECT("'["&amp;公示01!#REF!&amp;".xls]表5'!g11")</f>
        <v>#REF!</v>
      </c>
      <c r="H11" t="e">
        <f ca="1">INDIRECT("'["&amp;公示01!#REF!&amp;".xls]表5'!h11")</f>
        <v>#REF!</v>
      </c>
      <c r="I11" t="e">
        <f ca="1">INDIRECT("'["&amp;公示01!#REF!&amp;".xls]表5'!i11")</f>
        <v>#REF!</v>
      </c>
      <c r="J11" t="e">
        <f ca="1">INDIRECT("'["&amp;公示01!#REF!&amp;".xls]表5'!j11")</f>
        <v>#REF!</v>
      </c>
      <c r="K11" t="e">
        <f ca="1">INDIRECT("'["&amp;公示01!#REF!&amp;".xls]表5'!k11")</f>
        <v>#REF!</v>
      </c>
      <c r="L11" t="e">
        <f ca="1">INDIRECT("'["&amp;公示01!#REF!&amp;".xls]表5'!l11")</f>
        <v>#REF!</v>
      </c>
    </row>
    <row r="12" spans="1:12" ht="14.25">
      <c r="A12" t="e">
        <f ca="1">INDIRECT("'["&amp;公示01!#REF!&amp;".xls]表5'!a12")</f>
        <v>#REF!</v>
      </c>
      <c r="B12" s="1" t="e">
        <f ca="1">INDIRECT("'["&amp;公示01!#REF!&amp;".xls]表5'!B12")</f>
        <v>#REF!</v>
      </c>
      <c r="C12" s="1" t="e">
        <f ca="1">INDIRECT("'["&amp;公示01!#REF!&amp;".xls]表5'!c12")</f>
        <v>#REF!</v>
      </c>
      <c r="D12" s="1" t="e">
        <f ca="1">INDIRECT("'["&amp;公示01!#REF!&amp;".xls]表5'!d12")</f>
        <v>#REF!</v>
      </c>
      <c r="E12" s="1" t="e">
        <f ca="1">INDIRECT("'["&amp;公示01!#REF!&amp;".xls]表5'!e12")</f>
        <v>#REF!</v>
      </c>
      <c r="F12" s="1" t="e">
        <f ca="1">INDIRECT("'["&amp;公示01!#REF!&amp;".xls]表5'!f12")</f>
        <v>#REF!</v>
      </c>
      <c r="G12" t="e">
        <f ca="1">INDIRECT("'["&amp;公示01!#REF!&amp;".xls]表5'!g12")</f>
        <v>#REF!</v>
      </c>
      <c r="H12" t="e">
        <f ca="1">INDIRECT("'["&amp;公示01!#REF!&amp;".xls]表5'!h12")</f>
        <v>#REF!</v>
      </c>
      <c r="I12" t="e">
        <f ca="1">INDIRECT("'["&amp;公示01!#REF!&amp;".xls]表5'!i12")</f>
        <v>#REF!</v>
      </c>
      <c r="J12" t="e">
        <f ca="1">INDIRECT("'["&amp;公示01!#REF!&amp;".xls]表5'!j12")</f>
        <v>#REF!</v>
      </c>
      <c r="K12" t="e">
        <f ca="1">INDIRECT("'["&amp;公示01!#REF!&amp;".xls]表5'!k12")</f>
        <v>#REF!</v>
      </c>
      <c r="L12" t="e">
        <f ca="1">INDIRECT("'["&amp;公示01!#REF!&amp;".xls]表5'!l12")</f>
        <v>#REF!</v>
      </c>
    </row>
    <row r="13" spans="1:12" ht="14.25">
      <c r="A13" t="e">
        <f ca="1">INDIRECT("'["&amp;公示01!#REF!&amp;".xls]表5'!a13")</f>
        <v>#REF!</v>
      </c>
      <c r="B13" s="1" t="e">
        <f ca="1">INDIRECT("'["&amp;公示01!#REF!&amp;".xls]表5'!B13")</f>
        <v>#REF!</v>
      </c>
      <c r="C13" s="1" t="e">
        <f ca="1">INDIRECT("'["&amp;公示01!#REF!&amp;".xls]表5'!c13")</f>
        <v>#REF!</v>
      </c>
      <c r="D13" s="1" t="e">
        <f ca="1">INDIRECT("'["&amp;公示01!#REF!&amp;".xls]表5'!d13")</f>
        <v>#REF!</v>
      </c>
      <c r="E13" s="1" t="e">
        <f ca="1">INDIRECT("'["&amp;公示01!#REF!&amp;".xls]表5'!e13")</f>
        <v>#REF!</v>
      </c>
      <c r="F13" s="1" t="e">
        <f ca="1">INDIRECT("'["&amp;公示01!#REF!&amp;".xls]表5'!f13")</f>
        <v>#REF!</v>
      </c>
      <c r="G13" t="e">
        <f ca="1">INDIRECT("'["&amp;公示01!#REF!&amp;".xls]表5'!g13")</f>
        <v>#REF!</v>
      </c>
      <c r="H13" t="e">
        <f ca="1">INDIRECT("'["&amp;公示01!#REF!&amp;".xls]表5'!h13")</f>
        <v>#REF!</v>
      </c>
      <c r="I13" t="e">
        <f ca="1">INDIRECT("'["&amp;公示01!#REF!&amp;".xls]表5'!i13")</f>
        <v>#REF!</v>
      </c>
      <c r="J13" t="e">
        <f ca="1">INDIRECT("'["&amp;公示01!#REF!&amp;".xls]表5'!j13")</f>
        <v>#REF!</v>
      </c>
      <c r="K13" t="e">
        <f ca="1">INDIRECT("'["&amp;公示01!#REF!&amp;".xls]表5'!k13")</f>
        <v>#REF!</v>
      </c>
      <c r="L13" t="e">
        <f ca="1">INDIRECT("'["&amp;公示01!#REF!&amp;".xls]表5'!l13")</f>
        <v>#REF!</v>
      </c>
    </row>
    <row r="14" spans="1:12" ht="14.25">
      <c r="A14" t="e">
        <f ca="1">INDIRECT("'["&amp;公示01!#REF!&amp;".xls]表5'!a14")</f>
        <v>#REF!</v>
      </c>
      <c r="B14" s="1" t="e">
        <f ca="1">INDIRECT("'["&amp;公示01!#REF!&amp;".xls]表5'!B14")</f>
        <v>#REF!</v>
      </c>
      <c r="C14" s="1" t="e">
        <f ca="1">INDIRECT("'["&amp;公示01!#REF!&amp;".xls]表5'!c14")</f>
        <v>#REF!</v>
      </c>
      <c r="D14" s="1" t="e">
        <f ca="1">INDIRECT("'["&amp;公示01!#REF!&amp;".xls]表5'!d14")</f>
        <v>#REF!</v>
      </c>
      <c r="E14" s="1" t="e">
        <f ca="1">INDIRECT("'["&amp;公示01!#REF!&amp;".xls]表5'!e14")</f>
        <v>#REF!</v>
      </c>
      <c r="F14" s="1" t="e">
        <f ca="1">INDIRECT("'["&amp;公示01!#REF!&amp;".xls]表5'!f14")</f>
        <v>#REF!</v>
      </c>
      <c r="G14" t="e">
        <f ca="1">INDIRECT("'["&amp;公示01!#REF!&amp;".xls]表5'!g14")</f>
        <v>#REF!</v>
      </c>
      <c r="H14" t="e">
        <f ca="1">INDIRECT("'["&amp;公示01!#REF!&amp;".xls]表5'!h14")</f>
        <v>#REF!</v>
      </c>
      <c r="I14" t="e">
        <f ca="1">INDIRECT("'["&amp;公示01!#REF!&amp;".xls]表5'!i14")</f>
        <v>#REF!</v>
      </c>
      <c r="J14" t="e">
        <f ca="1">INDIRECT("'["&amp;公示01!#REF!&amp;".xls]表5'!j14")</f>
        <v>#REF!</v>
      </c>
      <c r="K14" t="e">
        <f ca="1">INDIRECT("'["&amp;公示01!#REF!&amp;".xls]表5'!k14")</f>
        <v>#REF!</v>
      </c>
      <c r="L14" t="e">
        <f ca="1">INDIRECT("'["&amp;公示01!#REF!&amp;".xls]表5'!l14")</f>
        <v>#REF!</v>
      </c>
    </row>
    <row r="15" spans="1:12" ht="14.25">
      <c r="A15" t="e">
        <f ca="1">INDIRECT("'["&amp;公示01!#REF!&amp;".xls]表5'!a15")</f>
        <v>#REF!</v>
      </c>
      <c r="B15" s="1" t="e">
        <f ca="1">INDIRECT("'["&amp;公示01!#REF!&amp;".xls]表5'!B15")</f>
        <v>#REF!</v>
      </c>
      <c r="C15" s="1" t="e">
        <f ca="1">INDIRECT("'["&amp;公示01!#REF!&amp;".xls]表5'!c15")</f>
        <v>#REF!</v>
      </c>
      <c r="D15" s="1" t="e">
        <f ca="1">INDIRECT("'["&amp;公示01!#REF!&amp;".xls]表5'!d15")</f>
        <v>#REF!</v>
      </c>
      <c r="E15" s="1" t="e">
        <f ca="1">INDIRECT("'["&amp;公示01!#REF!&amp;".xls]表5'!e15")</f>
        <v>#REF!</v>
      </c>
      <c r="F15" s="1" t="e">
        <f ca="1">INDIRECT("'["&amp;公示01!#REF!&amp;".xls]表5'!f15")</f>
        <v>#REF!</v>
      </c>
      <c r="G15" t="e">
        <f ca="1">INDIRECT("'["&amp;公示01!#REF!&amp;".xls]表5'!g15")</f>
        <v>#REF!</v>
      </c>
      <c r="H15" t="e">
        <f ca="1">INDIRECT("'["&amp;公示01!#REF!&amp;".xls]表5'!h15")</f>
        <v>#REF!</v>
      </c>
      <c r="I15" t="e">
        <f ca="1">INDIRECT("'["&amp;公示01!#REF!&amp;".xls]表5'!i15")</f>
        <v>#REF!</v>
      </c>
      <c r="J15" t="e">
        <f ca="1">INDIRECT("'["&amp;公示01!#REF!&amp;".xls]表5'!j15")</f>
        <v>#REF!</v>
      </c>
      <c r="K15" t="e">
        <f ca="1">INDIRECT("'["&amp;公示01!#REF!&amp;".xls]表5'!k15")</f>
        <v>#REF!</v>
      </c>
      <c r="L15" t="e">
        <f ca="1">INDIRECT("'["&amp;公示01!#REF!&amp;".xls]表5'!l15")</f>
        <v>#REF!</v>
      </c>
    </row>
    <row r="16" spans="1:12" ht="14.25">
      <c r="A16" t="e">
        <f ca="1">INDIRECT("'["&amp;公示01!#REF!&amp;".xls]表5'!a16")</f>
        <v>#REF!</v>
      </c>
      <c r="B16" s="1" t="e">
        <f ca="1">INDIRECT("'["&amp;公示01!#REF!&amp;".xls]表5'!B16")</f>
        <v>#REF!</v>
      </c>
      <c r="C16" s="1" t="e">
        <f ca="1">INDIRECT("'["&amp;公示01!#REF!&amp;".xls]表5'!c16")</f>
        <v>#REF!</v>
      </c>
      <c r="D16" s="1" t="e">
        <f ca="1">INDIRECT("'["&amp;公示01!#REF!&amp;".xls]表5'!d16")</f>
        <v>#REF!</v>
      </c>
      <c r="E16" s="1" t="e">
        <f ca="1">INDIRECT("'["&amp;公示01!#REF!&amp;".xls]表5'!e16")</f>
        <v>#REF!</v>
      </c>
      <c r="F16" s="1" t="e">
        <f ca="1">INDIRECT("'["&amp;公示01!#REF!&amp;".xls]表5'!f16")</f>
        <v>#REF!</v>
      </c>
      <c r="G16" t="e">
        <f ca="1">INDIRECT("'["&amp;公示01!#REF!&amp;".xls]表5'!g16")</f>
        <v>#REF!</v>
      </c>
      <c r="H16" t="e">
        <f ca="1">INDIRECT("'["&amp;公示01!#REF!&amp;".xls]表5'!h16")</f>
        <v>#REF!</v>
      </c>
      <c r="I16" t="e">
        <f ca="1">INDIRECT("'["&amp;公示01!#REF!&amp;".xls]表5'!i16")</f>
        <v>#REF!</v>
      </c>
      <c r="J16" t="e">
        <f ca="1">INDIRECT("'["&amp;公示01!#REF!&amp;".xls]表5'!j16")</f>
        <v>#REF!</v>
      </c>
      <c r="K16" t="e">
        <f ca="1">INDIRECT("'["&amp;公示01!#REF!&amp;".xls]表5'!k16")</f>
        <v>#REF!</v>
      </c>
      <c r="L16" t="e">
        <f ca="1">INDIRECT("'["&amp;公示01!#REF!&amp;".xls]表5'!l16")</f>
        <v>#REF!</v>
      </c>
    </row>
    <row r="17" spans="1:12" ht="14.25">
      <c r="A17" t="e">
        <f ca="1">INDIRECT("'["&amp;公示01!#REF!&amp;".xls]表5'!a17")</f>
        <v>#REF!</v>
      </c>
      <c r="B17" s="1" t="e">
        <f ca="1">INDIRECT("'["&amp;公示01!#REF!&amp;".xls]表5'!B17")</f>
        <v>#REF!</v>
      </c>
      <c r="C17" s="1" t="e">
        <f ca="1">INDIRECT("'["&amp;公示01!#REF!&amp;".xls]表5'!c17")</f>
        <v>#REF!</v>
      </c>
      <c r="D17" s="1" t="e">
        <f ca="1">INDIRECT("'["&amp;公示01!#REF!&amp;".xls]表5'!d17")</f>
        <v>#REF!</v>
      </c>
      <c r="E17" s="1" t="e">
        <f ca="1">INDIRECT("'["&amp;公示01!#REF!&amp;".xls]表5'!e17")</f>
        <v>#REF!</v>
      </c>
      <c r="F17" s="1" t="e">
        <f ca="1">INDIRECT("'["&amp;公示01!#REF!&amp;".xls]表5'!f17")</f>
        <v>#REF!</v>
      </c>
      <c r="G17" t="e">
        <f ca="1">INDIRECT("'["&amp;公示01!#REF!&amp;".xls]表5'!g17")</f>
        <v>#REF!</v>
      </c>
      <c r="H17" t="e">
        <f ca="1">INDIRECT("'["&amp;公示01!#REF!&amp;".xls]表5'!h17")</f>
        <v>#REF!</v>
      </c>
      <c r="I17" t="e">
        <f ca="1">INDIRECT("'["&amp;公示01!#REF!&amp;".xls]表5'!i17")</f>
        <v>#REF!</v>
      </c>
      <c r="J17" t="e">
        <f ca="1">INDIRECT("'["&amp;公示01!#REF!&amp;".xls]表5'!j17")</f>
        <v>#REF!</v>
      </c>
      <c r="K17" t="e">
        <f ca="1">INDIRECT("'["&amp;公示01!#REF!&amp;".xls]表5'!k17")</f>
        <v>#REF!</v>
      </c>
      <c r="L17" t="e">
        <f ca="1">INDIRECT("'["&amp;公示01!#REF!&amp;".xls]表5'!l17")</f>
        <v>#REF!</v>
      </c>
    </row>
    <row r="18" spans="1:12" ht="14.25">
      <c r="A18" t="e">
        <f ca="1">INDIRECT("'["&amp;公示01!#REF!&amp;".xls]表5'!a18")</f>
        <v>#REF!</v>
      </c>
      <c r="B18" s="1" t="e">
        <f ca="1">INDIRECT("'["&amp;公示01!#REF!&amp;".xls]表5'!B18")</f>
        <v>#REF!</v>
      </c>
      <c r="C18" s="1" t="e">
        <f ca="1">INDIRECT("'["&amp;公示01!#REF!&amp;".xls]表5'!c18")</f>
        <v>#REF!</v>
      </c>
      <c r="D18" s="1" t="e">
        <f ca="1">INDIRECT("'["&amp;公示01!#REF!&amp;".xls]表5'!d18")</f>
        <v>#REF!</v>
      </c>
      <c r="E18" s="1" t="e">
        <f ca="1">INDIRECT("'["&amp;公示01!#REF!&amp;".xls]表5'!e18")</f>
        <v>#REF!</v>
      </c>
      <c r="F18" s="1" t="e">
        <f ca="1">INDIRECT("'["&amp;公示01!#REF!&amp;".xls]表5'!f18")</f>
        <v>#REF!</v>
      </c>
      <c r="G18" t="e">
        <f ca="1">INDIRECT("'["&amp;公示01!#REF!&amp;".xls]表5'!g18")</f>
        <v>#REF!</v>
      </c>
      <c r="H18" t="e">
        <f ca="1">INDIRECT("'["&amp;公示01!#REF!&amp;".xls]表5'!h18")</f>
        <v>#REF!</v>
      </c>
      <c r="I18" t="e">
        <f ca="1">INDIRECT("'["&amp;公示01!#REF!&amp;".xls]表5'!i18")</f>
        <v>#REF!</v>
      </c>
      <c r="J18" t="e">
        <f ca="1">INDIRECT("'["&amp;公示01!#REF!&amp;".xls]表5'!j18")</f>
        <v>#REF!</v>
      </c>
      <c r="K18" t="e">
        <f ca="1">INDIRECT("'["&amp;公示01!#REF!&amp;".xls]表5'!k18")</f>
        <v>#REF!</v>
      </c>
      <c r="L18" t="e">
        <f ca="1">INDIRECT("'["&amp;公示01!#REF!&amp;".xls]表5'!l18")</f>
        <v>#REF!</v>
      </c>
    </row>
    <row r="19" spans="1:12" ht="14.25">
      <c r="A19" t="e">
        <f ca="1">INDIRECT("'["&amp;公示01!#REF!&amp;".xls]表5'!a19")</f>
        <v>#REF!</v>
      </c>
      <c r="B19" s="1" t="e">
        <f ca="1">INDIRECT("'["&amp;公示01!#REF!&amp;".xls]表5'!B19")</f>
        <v>#REF!</v>
      </c>
      <c r="C19" s="1" t="e">
        <f ca="1">INDIRECT("'["&amp;公示01!#REF!&amp;".xls]表5'!c19")</f>
        <v>#REF!</v>
      </c>
      <c r="D19" s="1" t="e">
        <f ca="1">INDIRECT("'["&amp;公示01!#REF!&amp;".xls]表5'!d19")</f>
        <v>#REF!</v>
      </c>
      <c r="E19" s="1" t="e">
        <f ca="1">INDIRECT("'["&amp;公示01!#REF!&amp;".xls]表5'!e19")</f>
        <v>#REF!</v>
      </c>
      <c r="F19" s="1" t="e">
        <f ca="1">INDIRECT("'["&amp;公示01!#REF!&amp;".xls]表5'!f19")</f>
        <v>#REF!</v>
      </c>
      <c r="G19" t="e">
        <f ca="1">INDIRECT("'["&amp;公示01!#REF!&amp;".xls]表5'!g19")</f>
        <v>#REF!</v>
      </c>
      <c r="H19" t="e">
        <f ca="1">INDIRECT("'["&amp;公示01!#REF!&amp;".xls]表5'!h19")</f>
        <v>#REF!</v>
      </c>
      <c r="I19" t="e">
        <f ca="1">INDIRECT("'["&amp;公示01!#REF!&amp;".xls]表5'!i19")</f>
        <v>#REF!</v>
      </c>
      <c r="J19" t="e">
        <f ca="1">INDIRECT("'["&amp;公示01!#REF!&amp;".xls]表5'!j19")</f>
        <v>#REF!</v>
      </c>
      <c r="K19" t="e">
        <f ca="1">INDIRECT("'["&amp;公示01!#REF!&amp;".xls]表5'!k19")</f>
        <v>#REF!</v>
      </c>
      <c r="L19" t="e">
        <f ca="1">INDIRECT("'["&amp;公示01!#REF!&amp;".xls]表5'!l19")</f>
        <v>#REF!</v>
      </c>
    </row>
    <row r="20" spans="1:12" ht="14.25">
      <c r="A20" t="e">
        <f ca="1">INDIRECT("'["&amp;公示01!#REF!&amp;".xls]表5'!a20")</f>
        <v>#REF!</v>
      </c>
      <c r="B20" s="1" t="e">
        <f ca="1">INDIRECT("'["&amp;公示01!#REF!&amp;".xls]表5'!B20")</f>
        <v>#REF!</v>
      </c>
      <c r="C20" s="1" t="e">
        <f ca="1">INDIRECT("'["&amp;公示01!#REF!&amp;".xls]表5'!c20")</f>
        <v>#REF!</v>
      </c>
      <c r="D20" s="1" t="e">
        <f ca="1">INDIRECT("'["&amp;公示01!#REF!&amp;".xls]表5'!d20")</f>
        <v>#REF!</v>
      </c>
      <c r="E20" s="1" t="e">
        <f ca="1">INDIRECT("'["&amp;公示01!#REF!&amp;".xls]表5'!e20")</f>
        <v>#REF!</v>
      </c>
      <c r="F20" s="1" t="e">
        <f ca="1">INDIRECT("'["&amp;公示01!#REF!&amp;".xls]表5'!f20")</f>
        <v>#REF!</v>
      </c>
      <c r="G20" t="e">
        <f ca="1">INDIRECT("'["&amp;公示01!#REF!&amp;".xls]表5'!g20")</f>
        <v>#REF!</v>
      </c>
      <c r="H20" t="e">
        <f ca="1">INDIRECT("'["&amp;公示01!#REF!&amp;".xls]表5'!h20")</f>
        <v>#REF!</v>
      </c>
      <c r="I20" t="e">
        <f ca="1">INDIRECT("'["&amp;公示01!#REF!&amp;".xls]表5'!i20")</f>
        <v>#REF!</v>
      </c>
      <c r="J20" t="e">
        <f ca="1">INDIRECT("'["&amp;公示01!#REF!&amp;".xls]表5'!j20")</f>
        <v>#REF!</v>
      </c>
      <c r="K20" t="e">
        <f ca="1">INDIRECT("'["&amp;公示01!#REF!&amp;".xls]表5'!k20")</f>
        <v>#REF!</v>
      </c>
      <c r="L20" t="e">
        <f ca="1">INDIRECT("'["&amp;公示01!#REF!&amp;".xls]表5'!l20")</f>
        <v>#REF!</v>
      </c>
    </row>
    <row r="21" spans="1:12" ht="14.25">
      <c r="A21" t="e">
        <f ca="1">INDIRECT("'["&amp;公示01!#REF!&amp;".xls]表5'!a21")</f>
        <v>#REF!</v>
      </c>
      <c r="B21" s="1" t="e">
        <f ca="1">INDIRECT("'["&amp;公示01!#REF!&amp;".xls]表5'!B21")</f>
        <v>#REF!</v>
      </c>
      <c r="C21" s="1" t="e">
        <f ca="1">INDIRECT("'["&amp;公示01!#REF!&amp;".xls]表5'!c21")</f>
        <v>#REF!</v>
      </c>
      <c r="D21" s="1" t="e">
        <f ca="1">INDIRECT("'["&amp;公示01!#REF!&amp;".xls]表5'!d21")</f>
        <v>#REF!</v>
      </c>
      <c r="E21" s="1" t="e">
        <f ca="1">INDIRECT("'["&amp;公示01!#REF!&amp;".xls]表5'!e21")</f>
        <v>#REF!</v>
      </c>
      <c r="F21" s="1" t="e">
        <f ca="1">INDIRECT("'["&amp;公示01!#REF!&amp;".xls]表5'!f21")</f>
        <v>#REF!</v>
      </c>
      <c r="G21" t="e">
        <f ca="1">INDIRECT("'["&amp;公示01!#REF!&amp;".xls]表5'!g21")</f>
        <v>#REF!</v>
      </c>
      <c r="H21" t="e">
        <f ca="1">INDIRECT("'["&amp;公示01!#REF!&amp;".xls]表5'!h21")</f>
        <v>#REF!</v>
      </c>
      <c r="I21" t="e">
        <f ca="1">INDIRECT("'["&amp;公示01!#REF!&amp;".xls]表5'!i21")</f>
        <v>#REF!</v>
      </c>
      <c r="J21" t="e">
        <f ca="1">INDIRECT("'["&amp;公示01!#REF!&amp;".xls]表5'!j21")</f>
        <v>#REF!</v>
      </c>
      <c r="K21" t="e">
        <f ca="1">INDIRECT("'["&amp;公示01!#REF!&amp;".xls]表5'!k21")</f>
        <v>#REF!</v>
      </c>
      <c r="L21" t="e">
        <f ca="1">INDIRECT("'["&amp;公示01!#REF!&amp;".xls]表5'!l21")</f>
        <v>#REF!</v>
      </c>
    </row>
    <row r="22" spans="1:12" ht="14.25">
      <c r="A22" t="e">
        <f ca="1">INDIRECT("'["&amp;公示01!#REF!&amp;".xls]表5'!a22")</f>
        <v>#REF!</v>
      </c>
      <c r="B22" s="1" t="e">
        <f ca="1">INDIRECT("'["&amp;公示01!#REF!&amp;".xls]表5'!B22")</f>
        <v>#REF!</v>
      </c>
      <c r="C22" s="1" t="e">
        <f ca="1">INDIRECT("'["&amp;公示01!#REF!&amp;".xls]表5'!c22")</f>
        <v>#REF!</v>
      </c>
      <c r="D22" s="1" t="e">
        <f ca="1">INDIRECT("'["&amp;公示01!#REF!&amp;".xls]表5'!d22")</f>
        <v>#REF!</v>
      </c>
      <c r="E22" s="1" t="e">
        <f ca="1">INDIRECT("'["&amp;公示01!#REF!&amp;".xls]表5'!e22")</f>
        <v>#REF!</v>
      </c>
      <c r="F22" s="1" t="e">
        <f ca="1">INDIRECT("'["&amp;公示01!#REF!&amp;".xls]表5'!f22")</f>
        <v>#REF!</v>
      </c>
      <c r="G22" t="e">
        <f ca="1">INDIRECT("'["&amp;公示01!#REF!&amp;".xls]表5'!g22")</f>
        <v>#REF!</v>
      </c>
      <c r="H22" t="e">
        <f ca="1">INDIRECT("'["&amp;公示01!#REF!&amp;".xls]表5'!h22")</f>
        <v>#REF!</v>
      </c>
      <c r="I22" t="e">
        <f ca="1">INDIRECT("'["&amp;公示01!#REF!&amp;".xls]表5'!i22")</f>
        <v>#REF!</v>
      </c>
      <c r="J22" t="e">
        <f ca="1">INDIRECT("'["&amp;公示01!#REF!&amp;".xls]表5'!j22")</f>
        <v>#REF!</v>
      </c>
      <c r="K22" t="e">
        <f ca="1">INDIRECT("'["&amp;公示01!#REF!&amp;".xls]表5'!k22")</f>
        <v>#REF!</v>
      </c>
      <c r="L22" t="e">
        <f ca="1">INDIRECT("'["&amp;公示01!#REF!&amp;".xls]表5'!l22")</f>
        <v>#REF!</v>
      </c>
    </row>
    <row r="23" spans="1:12" ht="14.25">
      <c r="A23" t="e">
        <f ca="1">INDIRECT("'["&amp;公示01!#REF!&amp;".xls]表5'!a23")</f>
        <v>#REF!</v>
      </c>
      <c r="B23" s="1" t="e">
        <f ca="1">INDIRECT("'["&amp;公示01!#REF!&amp;".xls]表5'!B23")</f>
        <v>#REF!</v>
      </c>
      <c r="C23" s="1" t="e">
        <f ca="1">INDIRECT("'["&amp;公示01!#REF!&amp;".xls]表5'!c23")</f>
        <v>#REF!</v>
      </c>
      <c r="D23" s="1" t="e">
        <f ca="1">INDIRECT("'["&amp;公示01!#REF!&amp;".xls]表5'!d23")</f>
        <v>#REF!</v>
      </c>
      <c r="E23" s="1" t="e">
        <f ca="1">INDIRECT("'["&amp;公示01!#REF!&amp;".xls]表5'!e23")</f>
        <v>#REF!</v>
      </c>
      <c r="F23" s="1" t="e">
        <f ca="1">INDIRECT("'["&amp;公示01!#REF!&amp;".xls]表5'!f23")</f>
        <v>#REF!</v>
      </c>
      <c r="G23" t="e">
        <f ca="1">INDIRECT("'["&amp;公示01!#REF!&amp;".xls]表5'!g23")</f>
        <v>#REF!</v>
      </c>
      <c r="H23" t="e">
        <f ca="1">INDIRECT("'["&amp;公示01!#REF!&amp;".xls]表5'!h23")</f>
        <v>#REF!</v>
      </c>
      <c r="I23" t="e">
        <f ca="1">INDIRECT("'["&amp;公示01!#REF!&amp;".xls]表5'!i23")</f>
        <v>#REF!</v>
      </c>
      <c r="J23" t="e">
        <f ca="1">INDIRECT("'["&amp;公示01!#REF!&amp;".xls]表5'!j23")</f>
        <v>#REF!</v>
      </c>
      <c r="K23" t="e">
        <f ca="1">INDIRECT("'["&amp;公示01!#REF!&amp;".xls]表5'!k23")</f>
        <v>#REF!</v>
      </c>
      <c r="L23" t="e">
        <f ca="1">INDIRECT("'["&amp;公示01!#REF!&amp;".xls]表5'!l23")</f>
        <v>#REF!</v>
      </c>
    </row>
    <row r="24" spans="1:12" ht="14.25">
      <c r="A24" t="e">
        <f ca="1">INDIRECT("'["&amp;公示01!#REF!&amp;".xls]表5'!a24")</f>
        <v>#REF!</v>
      </c>
      <c r="B24" s="1" t="e">
        <f ca="1">INDIRECT("'["&amp;公示01!#REF!&amp;".xls]表5'!B24")</f>
        <v>#REF!</v>
      </c>
      <c r="C24" s="1" t="e">
        <f ca="1">INDIRECT("'["&amp;公示01!#REF!&amp;".xls]表5'!c24")</f>
        <v>#REF!</v>
      </c>
      <c r="D24" s="1" t="e">
        <f ca="1">INDIRECT("'["&amp;公示01!#REF!&amp;".xls]表5'!d24")</f>
        <v>#REF!</v>
      </c>
      <c r="E24" s="1" t="e">
        <f ca="1">INDIRECT("'["&amp;公示01!#REF!&amp;".xls]表5'!e24")</f>
        <v>#REF!</v>
      </c>
      <c r="F24" s="1" t="e">
        <f ca="1">INDIRECT("'["&amp;公示01!#REF!&amp;".xls]表5'!f24")</f>
        <v>#REF!</v>
      </c>
      <c r="G24" t="e">
        <f ca="1">INDIRECT("'["&amp;公示01!#REF!&amp;".xls]表5'!g24")</f>
        <v>#REF!</v>
      </c>
      <c r="H24" t="e">
        <f ca="1">INDIRECT("'["&amp;公示01!#REF!&amp;".xls]表5'!h24")</f>
        <v>#REF!</v>
      </c>
      <c r="I24" t="e">
        <f ca="1">INDIRECT("'["&amp;公示01!#REF!&amp;".xls]表5'!i24")</f>
        <v>#REF!</v>
      </c>
      <c r="J24" t="e">
        <f ca="1">INDIRECT("'["&amp;公示01!#REF!&amp;".xls]表5'!j24")</f>
        <v>#REF!</v>
      </c>
      <c r="K24" t="e">
        <f ca="1">INDIRECT("'["&amp;公示01!#REF!&amp;".xls]表5'!k24")</f>
        <v>#REF!</v>
      </c>
      <c r="L24" t="e">
        <f ca="1">INDIRECT("'["&amp;公示01!#REF!&amp;".xls]表5'!l24")</f>
        <v>#REF!</v>
      </c>
    </row>
    <row r="25" spans="1:12" ht="14.25">
      <c r="A25" t="e">
        <f ca="1">INDIRECT("'["&amp;公示01!#REF!&amp;".xls]表5'!a25")</f>
        <v>#REF!</v>
      </c>
      <c r="B25" s="1" t="e">
        <f ca="1">INDIRECT("'["&amp;公示01!#REF!&amp;".xls]表5'!B25")</f>
        <v>#REF!</v>
      </c>
      <c r="C25" s="1" t="e">
        <f ca="1">INDIRECT("'["&amp;公示01!#REF!&amp;".xls]表5'!c25")</f>
        <v>#REF!</v>
      </c>
      <c r="D25" s="1" t="e">
        <f ca="1">INDIRECT("'["&amp;公示01!#REF!&amp;".xls]表5'!d25")</f>
        <v>#REF!</v>
      </c>
      <c r="E25" s="1" t="e">
        <f ca="1">INDIRECT("'["&amp;公示01!#REF!&amp;".xls]表5'!e25")</f>
        <v>#REF!</v>
      </c>
      <c r="F25" s="1" t="e">
        <f ca="1">INDIRECT("'["&amp;公示01!#REF!&amp;".xls]表5'!f25")</f>
        <v>#REF!</v>
      </c>
      <c r="G25" t="e">
        <f ca="1">INDIRECT("'["&amp;公示01!#REF!&amp;".xls]表5'!g25")</f>
        <v>#REF!</v>
      </c>
      <c r="H25" t="e">
        <f ca="1">INDIRECT("'["&amp;公示01!#REF!&amp;".xls]表5'!h25")</f>
        <v>#REF!</v>
      </c>
      <c r="I25" t="e">
        <f ca="1">INDIRECT("'["&amp;公示01!#REF!&amp;".xls]表5'!i25")</f>
        <v>#REF!</v>
      </c>
      <c r="J25" t="e">
        <f ca="1">INDIRECT("'["&amp;公示01!#REF!&amp;".xls]表5'!j25")</f>
        <v>#REF!</v>
      </c>
      <c r="K25" t="e">
        <f ca="1">INDIRECT("'["&amp;公示01!#REF!&amp;".xls]表5'!k25")</f>
        <v>#REF!</v>
      </c>
      <c r="L25" t="e">
        <f ca="1">INDIRECT("'["&amp;公示01!#REF!&amp;".xls]表5'!l25")</f>
        <v>#REF!</v>
      </c>
    </row>
    <row r="26" spans="1:12" ht="14.25">
      <c r="A26" t="e">
        <f ca="1">INDIRECT("'["&amp;公示01!#REF!&amp;".xls]表5'!a26")</f>
        <v>#REF!</v>
      </c>
      <c r="B26" s="1" t="e">
        <f ca="1">INDIRECT("'["&amp;公示01!#REF!&amp;".xls]表5'!B26")</f>
        <v>#REF!</v>
      </c>
      <c r="C26" s="1" t="e">
        <f ca="1">INDIRECT("'["&amp;公示01!#REF!&amp;".xls]表5'!c26")</f>
        <v>#REF!</v>
      </c>
      <c r="D26" s="1" t="e">
        <f ca="1">INDIRECT("'["&amp;公示01!#REF!&amp;".xls]表5'!d26")</f>
        <v>#REF!</v>
      </c>
      <c r="E26" s="1" t="e">
        <f ca="1">INDIRECT("'["&amp;公示01!#REF!&amp;".xls]表5'!e26")</f>
        <v>#REF!</v>
      </c>
      <c r="F26" s="1" t="e">
        <f ca="1">INDIRECT("'["&amp;公示01!#REF!&amp;".xls]表5'!f26")</f>
        <v>#REF!</v>
      </c>
      <c r="G26" t="e">
        <f ca="1">INDIRECT("'["&amp;公示01!#REF!&amp;".xls]表5'!g26")</f>
        <v>#REF!</v>
      </c>
      <c r="H26" t="e">
        <f ca="1">INDIRECT("'["&amp;公示01!#REF!&amp;".xls]表5'!h26")</f>
        <v>#REF!</v>
      </c>
      <c r="I26" t="e">
        <f ca="1">INDIRECT("'["&amp;公示01!#REF!&amp;".xls]表5'!i26")</f>
        <v>#REF!</v>
      </c>
      <c r="J26" t="e">
        <f ca="1">INDIRECT("'["&amp;公示01!#REF!&amp;".xls]表5'!j26")</f>
        <v>#REF!</v>
      </c>
      <c r="K26" t="e">
        <f ca="1">INDIRECT("'["&amp;公示01!#REF!&amp;".xls]表5'!k26")</f>
        <v>#REF!</v>
      </c>
      <c r="L26" t="e">
        <f ca="1">INDIRECT("'["&amp;公示01!#REF!&amp;".xls]表5'!l26")</f>
        <v>#REF!</v>
      </c>
    </row>
    <row r="27" spans="1:12" ht="14.25">
      <c r="A27" t="e">
        <f ca="1">INDIRECT("'["&amp;公示01!#REF!&amp;".xls]表5'!a27")</f>
        <v>#REF!</v>
      </c>
      <c r="B27" s="1" t="e">
        <f ca="1">INDIRECT("'["&amp;公示01!#REF!&amp;".xls]表5'!B27")</f>
        <v>#REF!</v>
      </c>
      <c r="C27" s="1" t="e">
        <f ca="1">INDIRECT("'["&amp;公示01!#REF!&amp;".xls]表5'!c27")</f>
        <v>#REF!</v>
      </c>
      <c r="D27" s="1" t="e">
        <f ca="1">INDIRECT("'["&amp;公示01!#REF!&amp;".xls]表5'!d27")</f>
        <v>#REF!</v>
      </c>
      <c r="E27" s="1" t="e">
        <f ca="1">INDIRECT("'["&amp;公示01!#REF!&amp;".xls]表5'!e27")</f>
        <v>#REF!</v>
      </c>
      <c r="F27" s="1" t="e">
        <f ca="1">INDIRECT("'["&amp;公示01!#REF!&amp;".xls]表5'!f27")</f>
        <v>#REF!</v>
      </c>
      <c r="G27" t="e">
        <f ca="1">INDIRECT("'["&amp;公示01!#REF!&amp;".xls]表5'!g27")</f>
        <v>#REF!</v>
      </c>
      <c r="H27" t="e">
        <f ca="1">INDIRECT("'["&amp;公示01!#REF!&amp;".xls]表5'!h27")</f>
        <v>#REF!</v>
      </c>
      <c r="I27" t="e">
        <f ca="1">INDIRECT("'["&amp;公示01!#REF!&amp;".xls]表5'!i27")</f>
        <v>#REF!</v>
      </c>
      <c r="J27" t="e">
        <f ca="1">INDIRECT("'["&amp;公示01!#REF!&amp;".xls]表5'!j27")</f>
        <v>#REF!</v>
      </c>
      <c r="K27" t="e">
        <f ca="1">INDIRECT("'["&amp;公示01!#REF!&amp;".xls]表5'!k27")</f>
        <v>#REF!</v>
      </c>
      <c r="L27" t="e">
        <f ca="1">INDIRECT("'["&amp;公示01!#REF!&amp;".xls]表5'!l27")</f>
        <v>#REF!</v>
      </c>
    </row>
    <row r="28" spans="1:12" ht="14.25">
      <c r="A28" t="e">
        <f ca="1">INDIRECT("'["&amp;公示01!#REF!&amp;".xls]表5'!a28")</f>
        <v>#REF!</v>
      </c>
      <c r="B28" s="1" t="e">
        <f ca="1">INDIRECT("'["&amp;公示01!#REF!&amp;".xls]表5'!B28")</f>
        <v>#REF!</v>
      </c>
      <c r="C28" s="1" t="e">
        <f ca="1">INDIRECT("'["&amp;公示01!#REF!&amp;".xls]表5'!c28")</f>
        <v>#REF!</v>
      </c>
      <c r="D28" s="1" t="e">
        <f ca="1">INDIRECT("'["&amp;公示01!#REF!&amp;".xls]表5'!d28")</f>
        <v>#REF!</v>
      </c>
      <c r="E28" s="1" t="e">
        <f ca="1">INDIRECT("'["&amp;公示01!#REF!&amp;".xls]表5'!e28")</f>
        <v>#REF!</v>
      </c>
      <c r="F28" s="1" t="e">
        <f ca="1">INDIRECT("'["&amp;公示01!#REF!&amp;".xls]表5'!f28")</f>
        <v>#REF!</v>
      </c>
      <c r="G28" t="e">
        <f ca="1">INDIRECT("'["&amp;公示01!#REF!&amp;".xls]表5'!g28")</f>
        <v>#REF!</v>
      </c>
      <c r="H28" t="e">
        <f ca="1">INDIRECT("'["&amp;公示01!#REF!&amp;".xls]表5'!h28")</f>
        <v>#REF!</v>
      </c>
      <c r="I28" t="e">
        <f ca="1">INDIRECT("'["&amp;公示01!#REF!&amp;".xls]表5'!i28")</f>
        <v>#REF!</v>
      </c>
      <c r="J28" t="e">
        <f ca="1">INDIRECT("'["&amp;公示01!#REF!&amp;".xls]表5'!j28")</f>
        <v>#REF!</v>
      </c>
      <c r="K28" t="e">
        <f ca="1">INDIRECT("'["&amp;公示01!#REF!&amp;".xls]表5'!k28")</f>
        <v>#REF!</v>
      </c>
      <c r="L28" t="e">
        <f ca="1">INDIRECT("'["&amp;公示01!#REF!&amp;".xls]表5'!l28")</f>
        <v>#REF!</v>
      </c>
    </row>
    <row r="29" spans="1:12" ht="14.25">
      <c r="A29" t="e">
        <f ca="1">INDIRECT("'["&amp;公示01!#REF!&amp;".xls]表5'!a29")</f>
        <v>#REF!</v>
      </c>
      <c r="B29" s="1" t="e">
        <f ca="1">INDIRECT("'["&amp;公示01!#REF!&amp;".xls]表5'!B29")</f>
        <v>#REF!</v>
      </c>
      <c r="C29" s="1" t="e">
        <f ca="1">INDIRECT("'["&amp;公示01!#REF!&amp;".xls]表5'!c29")</f>
        <v>#REF!</v>
      </c>
      <c r="D29" s="1" t="e">
        <f ca="1">INDIRECT("'["&amp;公示01!#REF!&amp;".xls]表5'!d29")</f>
        <v>#REF!</v>
      </c>
      <c r="E29" s="1" t="e">
        <f ca="1">INDIRECT("'["&amp;公示01!#REF!&amp;".xls]表5'!e29")</f>
        <v>#REF!</v>
      </c>
      <c r="F29" s="1" t="e">
        <f ca="1">INDIRECT("'["&amp;公示01!#REF!&amp;".xls]表5'!f29")</f>
        <v>#REF!</v>
      </c>
      <c r="G29" t="e">
        <f ca="1">INDIRECT("'["&amp;公示01!#REF!&amp;".xls]表5'!g29")</f>
        <v>#REF!</v>
      </c>
      <c r="H29" t="e">
        <f ca="1">INDIRECT("'["&amp;公示01!#REF!&amp;".xls]表5'!h29")</f>
        <v>#REF!</v>
      </c>
      <c r="I29" t="e">
        <f ca="1">INDIRECT("'["&amp;公示01!#REF!&amp;".xls]表5'!i29")</f>
        <v>#REF!</v>
      </c>
      <c r="J29" t="e">
        <f ca="1">INDIRECT("'["&amp;公示01!#REF!&amp;".xls]表5'!j29")</f>
        <v>#REF!</v>
      </c>
      <c r="K29" t="e">
        <f ca="1">INDIRECT("'["&amp;公示01!#REF!&amp;".xls]表5'!k29")</f>
        <v>#REF!</v>
      </c>
      <c r="L29" t="e">
        <f ca="1">INDIRECT("'["&amp;公示01!#REF!&amp;".xls]表5'!l29")</f>
        <v>#REF!</v>
      </c>
    </row>
    <row r="30" spans="1:12" ht="14.25">
      <c r="A30" t="e">
        <f ca="1">INDIRECT("'["&amp;公示01!#REF!&amp;".xls]表5'!a30")</f>
        <v>#REF!</v>
      </c>
      <c r="B30" s="1" t="e">
        <f ca="1">INDIRECT("'["&amp;公示01!#REF!&amp;".xls]表5'!B30")</f>
        <v>#REF!</v>
      </c>
      <c r="C30" s="1" t="e">
        <f ca="1">INDIRECT("'["&amp;公示01!#REF!&amp;".xls]表5'!c30")</f>
        <v>#REF!</v>
      </c>
      <c r="D30" s="1" t="e">
        <f ca="1">INDIRECT("'["&amp;公示01!#REF!&amp;".xls]表5'!d30")</f>
        <v>#REF!</v>
      </c>
      <c r="E30" s="1" t="e">
        <f ca="1">INDIRECT("'["&amp;公示01!#REF!&amp;".xls]表5'!e30")</f>
        <v>#REF!</v>
      </c>
      <c r="F30" s="1" t="e">
        <f ca="1">INDIRECT("'["&amp;公示01!#REF!&amp;".xls]表5'!f30")</f>
        <v>#REF!</v>
      </c>
      <c r="G30" t="e">
        <f ca="1">INDIRECT("'["&amp;公示01!#REF!&amp;".xls]表5'!g30")</f>
        <v>#REF!</v>
      </c>
      <c r="H30" t="e">
        <f ca="1">INDIRECT("'["&amp;公示01!#REF!&amp;".xls]表5'!h30")</f>
        <v>#REF!</v>
      </c>
      <c r="I30" t="e">
        <f ca="1">INDIRECT("'["&amp;公示01!#REF!&amp;".xls]表5'!i30")</f>
        <v>#REF!</v>
      </c>
      <c r="J30" t="e">
        <f ca="1">INDIRECT("'["&amp;公示01!#REF!&amp;".xls]表5'!j30")</f>
        <v>#REF!</v>
      </c>
      <c r="K30" t="e">
        <f ca="1">INDIRECT("'["&amp;公示01!#REF!&amp;".xls]表5'!k30")</f>
        <v>#REF!</v>
      </c>
      <c r="L30" t="e">
        <f ca="1">INDIRECT("'["&amp;公示01!#REF!&amp;".xls]表5'!l30")</f>
        <v>#REF!</v>
      </c>
    </row>
    <row r="31" spans="1:12" ht="14.25">
      <c r="A31" t="e">
        <f ca="1">INDIRECT("'["&amp;公示01!#REF!&amp;".xls]表5'!a31")</f>
        <v>#REF!</v>
      </c>
      <c r="B31" s="1" t="e">
        <f ca="1">INDIRECT("'["&amp;公示01!#REF!&amp;".xls]表5'!B31")</f>
        <v>#REF!</v>
      </c>
      <c r="C31" s="1" t="e">
        <f ca="1">INDIRECT("'["&amp;公示01!#REF!&amp;".xls]表5'!c31")</f>
        <v>#REF!</v>
      </c>
      <c r="D31" s="1" t="e">
        <f ca="1">INDIRECT("'["&amp;公示01!#REF!&amp;".xls]表5'!d31")</f>
        <v>#REF!</v>
      </c>
      <c r="E31" s="1" t="e">
        <f ca="1">INDIRECT("'["&amp;公示01!#REF!&amp;".xls]表5'!e31")</f>
        <v>#REF!</v>
      </c>
      <c r="F31" s="1" t="e">
        <f ca="1">INDIRECT("'["&amp;公示01!#REF!&amp;".xls]表5'!f31")</f>
        <v>#REF!</v>
      </c>
      <c r="G31" t="e">
        <f ca="1">INDIRECT("'["&amp;公示01!#REF!&amp;".xls]表5'!g31")</f>
        <v>#REF!</v>
      </c>
      <c r="H31" t="e">
        <f ca="1">INDIRECT("'["&amp;公示01!#REF!&amp;".xls]表5'!h31")</f>
        <v>#REF!</v>
      </c>
      <c r="I31" t="e">
        <f ca="1">INDIRECT("'["&amp;公示01!#REF!&amp;".xls]表5'!i31")</f>
        <v>#REF!</v>
      </c>
      <c r="J31" t="e">
        <f ca="1">INDIRECT("'["&amp;公示01!#REF!&amp;".xls]表5'!j31")</f>
        <v>#REF!</v>
      </c>
      <c r="K31" t="e">
        <f ca="1">INDIRECT("'["&amp;公示01!#REF!&amp;".xls]表5'!k31")</f>
        <v>#REF!</v>
      </c>
      <c r="L31" t="e">
        <f ca="1">INDIRECT("'["&amp;公示01!#REF!&amp;".xls]表5'!l31")</f>
        <v>#REF!</v>
      </c>
    </row>
    <row r="32" spans="1:12" ht="14.25">
      <c r="A32" t="e">
        <f ca="1">INDIRECT("'["&amp;公示01!#REF!&amp;".xls]表5'!a32")</f>
        <v>#REF!</v>
      </c>
      <c r="B32" s="1" t="e">
        <f ca="1">INDIRECT("'["&amp;公示01!#REF!&amp;".xls]表5'!B32")</f>
        <v>#REF!</v>
      </c>
      <c r="C32" s="1" t="e">
        <f ca="1">INDIRECT("'["&amp;公示01!#REF!&amp;".xls]表5'!c32")</f>
        <v>#REF!</v>
      </c>
      <c r="D32" s="1" t="e">
        <f ca="1">INDIRECT("'["&amp;公示01!#REF!&amp;".xls]表5'!d32")</f>
        <v>#REF!</v>
      </c>
      <c r="E32" s="1" t="e">
        <f ca="1">INDIRECT("'["&amp;公示01!#REF!&amp;".xls]表5'!e32")</f>
        <v>#REF!</v>
      </c>
      <c r="F32" s="1" t="e">
        <f ca="1">INDIRECT("'["&amp;公示01!#REF!&amp;".xls]表5'!f32")</f>
        <v>#REF!</v>
      </c>
      <c r="G32" t="e">
        <f ca="1">INDIRECT("'["&amp;公示01!#REF!&amp;".xls]表5'!g32")</f>
        <v>#REF!</v>
      </c>
      <c r="H32" t="e">
        <f ca="1">INDIRECT("'["&amp;公示01!#REF!&amp;".xls]表5'!h32")</f>
        <v>#REF!</v>
      </c>
      <c r="I32" t="e">
        <f ca="1">INDIRECT("'["&amp;公示01!#REF!&amp;".xls]表5'!i32")</f>
        <v>#REF!</v>
      </c>
      <c r="J32" t="e">
        <f ca="1">INDIRECT("'["&amp;公示01!#REF!&amp;".xls]表5'!j32")</f>
        <v>#REF!</v>
      </c>
      <c r="K32" t="e">
        <f ca="1">INDIRECT("'["&amp;公示01!#REF!&amp;".xls]表5'!k32")</f>
        <v>#REF!</v>
      </c>
      <c r="L32" t="e">
        <f ca="1">INDIRECT("'["&amp;公示01!#REF!&amp;".xls]表5'!l32")</f>
        <v>#REF!</v>
      </c>
    </row>
    <row r="33" spans="1:12" ht="14.25">
      <c r="A33" t="e">
        <f ca="1">INDIRECT("'["&amp;公示01!#REF!&amp;".xls]表5'!a33")</f>
        <v>#REF!</v>
      </c>
      <c r="B33" s="1" t="e">
        <f ca="1">INDIRECT("'["&amp;公示01!#REF!&amp;".xls]表5'!B33")</f>
        <v>#REF!</v>
      </c>
      <c r="C33" s="1" t="e">
        <f ca="1">INDIRECT("'["&amp;公示01!#REF!&amp;".xls]表5'!c33")</f>
        <v>#REF!</v>
      </c>
      <c r="D33" s="1" t="e">
        <f ca="1">INDIRECT("'["&amp;公示01!#REF!&amp;".xls]表5'!d33")</f>
        <v>#REF!</v>
      </c>
      <c r="E33" s="1" t="e">
        <f ca="1">INDIRECT("'["&amp;公示01!#REF!&amp;".xls]表5'!e33")</f>
        <v>#REF!</v>
      </c>
      <c r="F33" s="1" t="e">
        <f ca="1">INDIRECT("'["&amp;公示01!#REF!&amp;".xls]表5'!f33")</f>
        <v>#REF!</v>
      </c>
      <c r="G33" t="e">
        <f ca="1">INDIRECT("'["&amp;公示01!#REF!&amp;".xls]表5'!g33")</f>
        <v>#REF!</v>
      </c>
      <c r="H33" t="e">
        <f ca="1">INDIRECT("'["&amp;公示01!#REF!&amp;".xls]表5'!h33")</f>
        <v>#REF!</v>
      </c>
      <c r="I33" t="e">
        <f ca="1">INDIRECT("'["&amp;公示01!#REF!&amp;".xls]表5'!i33")</f>
        <v>#REF!</v>
      </c>
      <c r="J33" t="e">
        <f ca="1">INDIRECT("'["&amp;公示01!#REF!&amp;".xls]表5'!j33")</f>
        <v>#REF!</v>
      </c>
      <c r="K33" t="e">
        <f ca="1">INDIRECT("'["&amp;公示01!#REF!&amp;".xls]表5'!k33")</f>
        <v>#REF!</v>
      </c>
      <c r="L33" t="e">
        <f ca="1">INDIRECT("'["&amp;公示01!#REF!&amp;".xls]表5'!l33")</f>
        <v>#REF!</v>
      </c>
    </row>
    <row r="34" spans="1:12" ht="14.25">
      <c r="A34" t="e">
        <f ca="1">INDIRECT("'["&amp;公示01!#REF!&amp;".xls]表5'!a34")</f>
        <v>#REF!</v>
      </c>
      <c r="B34" s="1" t="e">
        <f ca="1">INDIRECT("'["&amp;公示01!#REF!&amp;".xls]表5'!B34")</f>
        <v>#REF!</v>
      </c>
      <c r="C34" s="1" t="e">
        <f ca="1">INDIRECT("'["&amp;公示01!#REF!&amp;".xls]表5'!c34")</f>
        <v>#REF!</v>
      </c>
      <c r="D34" s="1" t="e">
        <f ca="1">INDIRECT("'["&amp;公示01!#REF!&amp;".xls]表5'!d34")</f>
        <v>#REF!</v>
      </c>
      <c r="E34" s="1" t="e">
        <f ca="1">INDIRECT("'["&amp;公示01!#REF!&amp;".xls]表5'!e34")</f>
        <v>#REF!</v>
      </c>
      <c r="F34" s="1" t="e">
        <f ca="1">INDIRECT("'["&amp;公示01!#REF!&amp;".xls]表5'!f34")</f>
        <v>#REF!</v>
      </c>
      <c r="G34" t="e">
        <f ca="1">INDIRECT("'["&amp;公示01!#REF!&amp;".xls]表5'!g34")</f>
        <v>#REF!</v>
      </c>
      <c r="H34" t="e">
        <f ca="1">INDIRECT("'["&amp;公示01!#REF!&amp;".xls]表5'!h34")</f>
        <v>#REF!</v>
      </c>
      <c r="I34" t="e">
        <f ca="1">INDIRECT("'["&amp;公示01!#REF!&amp;".xls]表5'!i34")</f>
        <v>#REF!</v>
      </c>
      <c r="J34" t="e">
        <f ca="1">INDIRECT("'["&amp;公示01!#REF!&amp;".xls]表5'!j34")</f>
        <v>#REF!</v>
      </c>
      <c r="K34" t="e">
        <f ca="1">INDIRECT("'["&amp;公示01!#REF!&amp;".xls]表5'!k34")</f>
        <v>#REF!</v>
      </c>
      <c r="L34" t="e">
        <f ca="1">INDIRECT("'["&amp;公示01!#REF!&amp;".xls]表5'!l34")</f>
        <v>#REF!</v>
      </c>
    </row>
    <row r="35" spans="1:12" ht="14.25">
      <c r="A35" t="e">
        <f ca="1">INDIRECT("'["&amp;公示01!#REF!&amp;".xls]表5'!a35")</f>
        <v>#REF!</v>
      </c>
      <c r="B35" s="1" t="e">
        <f ca="1">INDIRECT("'["&amp;公示01!#REF!&amp;".xls]表5'!B35")</f>
        <v>#REF!</v>
      </c>
      <c r="C35" s="1" t="e">
        <f ca="1">INDIRECT("'["&amp;公示01!#REF!&amp;".xls]表5'!c35")</f>
        <v>#REF!</v>
      </c>
      <c r="D35" s="1" t="e">
        <f ca="1">INDIRECT("'["&amp;公示01!#REF!&amp;".xls]表5'!d35")</f>
        <v>#REF!</v>
      </c>
      <c r="E35" s="1" t="e">
        <f ca="1">INDIRECT("'["&amp;公示01!#REF!&amp;".xls]表5'!e35")</f>
        <v>#REF!</v>
      </c>
      <c r="F35" s="1" t="e">
        <f ca="1">INDIRECT("'["&amp;公示01!#REF!&amp;".xls]表5'!f35")</f>
        <v>#REF!</v>
      </c>
      <c r="G35" t="e">
        <f ca="1">INDIRECT("'["&amp;公示01!#REF!&amp;".xls]表5'!g35")</f>
        <v>#REF!</v>
      </c>
      <c r="H35" t="e">
        <f ca="1">INDIRECT("'["&amp;公示01!#REF!&amp;".xls]表5'!h35")</f>
        <v>#REF!</v>
      </c>
      <c r="I35" t="e">
        <f ca="1">INDIRECT("'["&amp;公示01!#REF!&amp;".xls]表5'!i35")</f>
        <v>#REF!</v>
      </c>
      <c r="J35" t="e">
        <f ca="1">INDIRECT("'["&amp;公示01!#REF!&amp;".xls]表5'!j35")</f>
        <v>#REF!</v>
      </c>
      <c r="K35" t="e">
        <f ca="1">INDIRECT("'["&amp;公示01!#REF!&amp;".xls]表5'!k35")</f>
        <v>#REF!</v>
      </c>
      <c r="L35" t="e">
        <f ca="1">INDIRECT("'["&amp;公示01!#REF!&amp;".xls]表5'!l35")</f>
        <v>#REF!</v>
      </c>
    </row>
    <row r="36" spans="1:12" ht="14.25">
      <c r="A36" t="e">
        <f ca="1">INDIRECT("'["&amp;公示01!#REF!&amp;".xls]表5'!a36")</f>
        <v>#REF!</v>
      </c>
      <c r="B36" s="1" t="e">
        <f ca="1">INDIRECT("'["&amp;公示01!#REF!&amp;".xls]表5'!B36")</f>
        <v>#REF!</v>
      </c>
      <c r="C36" s="1" t="e">
        <f ca="1">INDIRECT("'["&amp;公示01!#REF!&amp;".xls]表5'!c36")</f>
        <v>#REF!</v>
      </c>
      <c r="D36" s="1" t="e">
        <f ca="1">INDIRECT("'["&amp;公示01!#REF!&amp;".xls]表5'!d36")</f>
        <v>#REF!</v>
      </c>
      <c r="E36" s="1" t="e">
        <f ca="1">INDIRECT("'["&amp;公示01!#REF!&amp;".xls]表5'!e36")</f>
        <v>#REF!</v>
      </c>
      <c r="F36" s="1" t="e">
        <f ca="1">INDIRECT("'["&amp;公示01!#REF!&amp;".xls]表5'!f36")</f>
        <v>#REF!</v>
      </c>
      <c r="G36" t="e">
        <f ca="1">INDIRECT("'["&amp;公示01!#REF!&amp;".xls]表5'!g36")</f>
        <v>#REF!</v>
      </c>
      <c r="H36" t="e">
        <f ca="1">INDIRECT("'["&amp;公示01!#REF!&amp;".xls]表5'!h36")</f>
        <v>#REF!</v>
      </c>
      <c r="I36" t="e">
        <f ca="1">INDIRECT("'["&amp;公示01!#REF!&amp;".xls]表5'!i36")</f>
        <v>#REF!</v>
      </c>
      <c r="J36" t="e">
        <f ca="1">INDIRECT("'["&amp;公示01!#REF!&amp;".xls]表5'!j36")</f>
        <v>#REF!</v>
      </c>
      <c r="K36" t="e">
        <f ca="1">INDIRECT("'["&amp;公示01!#REF!&amp;".xls]表5'!k36")</f>
        <v>#REF!</v>
      </c>
      <c r="L36" t="e">
        <f ca="1">INDIRECT("'["&amp;公示01!#REF!&amp;".xls]表5'!l36")</f>
        <v>#REF!</v>
      </c>
    </row>
    <row r="37" spans="1:12" ht="14.25">
      <c r="A37" t="e">
        <f ca="1">INDIRECT("'["&amp;公示01!#REF!&amp;".xls]表5'!a37")</f>
        <v>#REF!</v>
      </c>
      <c r="B37" s="1" t="e">
        <f ca="1">INDIRECT("'["&amp;公示01!#REF!&amp;".xls]表5'!B37")</f>
        <v>#REF!</v>
      </c>
      <c r="C37" s="1" t="e">
        <f ca="1">INDIRECT("'["&amp;公示01!#REF!&amp;".xls]表5'!c37")</f>
        <v>#REF!</v>
      </c>
      <c r="D37" s="1" t="e">
        <f ca="1">INDIRECT("'["&amp;公示01!#REF!&amp;".xls]表5'!d37")</f>
        <v>#REF!</v>
      </c>
      <c r="E37" s="1" t="e">
        <f ca="1">INDIRECT("'["&amp;公示01!#REF!&amp;".xls]表5'!e37")</f>
        <v>#REF!</v>
      </c>
      <c r="F37" s="1" t="e">
        <f ca="1">INDIRECT("'["&amp;公示01!#REF!&amp;".xls]表5'!f37")</f>
        <v>#REF!</v>
      </c>
      <c r="G37" t="e">
        <f ca="1">INDIRECT("'["&amp;公示01!#REF!&amp;".xls]表5'!g37")</f>
        <v>#REF!</v>
      </c>
      <c r="H37" t="e">
        <f ca="1">INDIRECT("'["&amp;公示01!#REF!&amp;".xls]表5'!h37")</f>
        <v>#REF!</v>
      </c>
      <c r="I37" t="e">
        <f ca="1">INDIRECT("'["&amp;公示01!#REF!&amp;".xls]表5'!i37")</f>
        <v>#REF!</v>
      </c>
      <c r="J37" t="e">
        <f ca="1">INDIRECT("'["&amp;公示01!#REF!&amp;".xls]表5'!j37")</f>
        <v>#REF!</v>
      </c>
      <c r="K37" t="e">
        <f ca="1">INDIRECT("'["&amp;公示01!#REF!&amp;".xls]表5'!k37")</f>
        <v>#REF!</v>
      </c>
      <c r="L37" t="e">
        <f ca="1">INDIRECT("'["&amp;公示01!#REF!&amp;".xls]表5'!l37")</f>
        <v>#REF!</v>
      </c>
    </row>
    <row r="38" spans="1:12" ht="14.25">
      <c r="A38" t="e">
        <f ca="1">INDIRECT("'["&amp;公示01!#REF!&amp;".xls]表5'!a38")</f>
        <v>#REF!</v>
      </c>
      <c r="B38" s="1" t="e">
        <f ca="1">INDIRECT("'["&amp;公示01!#REF!&amp;".xls]表5'!B38")</f>
        <v>#REF!</v>
      </c>
      <c r="C38" s="1" t="e">
        <f ca="1">INDIRECT("'["&amp;公示01!#REF!&amp;".xls]表5'!c38")</f>
        <v>#REF!</v>
      </c>
      <c r="D38" s="1" t="e">
        <f ca="1">INDIRECT("'["&amp;公示01!#REF!&amp;".xls]表5'!d38")</f>
        <v>#REF!</v>
      </c>
      <c r="E38" s="1" t="e">
        <f ca="1">INDIRECT("'["&amp;公示01!#REF!&amp;".xls]表5'!e38")</f>
        <v>#REF!</v>
      </c>
      <c r="F38" s="1" t="e">
        <f ca="1">INDIRECT("'["&amp;公示01!#REF!&amp;".xls]表5'!f38")</f>
        <v>#REF!</v>
      </c>
      <c r="G38" t="e">
        <f ca="1">INDIRECT("'["&amp;公示01!#REF!&amp;".xls]表5'!g38")</f>
        <v>#REF!</v>
      </c>
      <c r="H38" t="e">
        <f ca="1">INDIRECT("'["&amp;公示01!#REF!&amp;".xls]表5'!h38")</f>
        <v>#REF!</v>
      </c>
      <c r="I38" t="e">
        <f ca="1">INDIRECT("'["&amp;公示01!#REF!&amp;".xls]表5'!i38")</f>
        <v>#REF!</v>
      </c>
      <c r="J38" t="e">
        <f ca="1">INDIRECT("'["&amp;公示01!#REF!&amp;".xls]表5'!j38")</f>
        <v>#REF!</v>
      </c>
      <c r="K38" t="e">
        <f ca="1">INDIRECT("'["&amp;公示01!#REF!&amp;".xls]表5'!k38")</f>
        <v>#REF!</v>
      </c>
      <c r="L38" t="e">
        <f ca="1">INDIRECT("'["&amp;公示01!#REF!&amp;".xls]表5'!l38")</f>
        <v>#REF!</v>
      </c>
    </row>
    <row r="39" spans="1:12" ht="14.25">
      <c r="A39" t="e">
        <f ca="1">INDIRECT("'["&amp;公示01!#REF!&amp;".xls]表5'!a39")</f>
        <v>#REF!</v>
      </c>
      <c r="B39" s="1" t="e">
        <f ca="1">INDIRECT("'["&amp;公示01!#REF!&amp;".xls]表5'!B39")</f>
        <v>#REF!</v>
      </c>
      <c r="C39" s="1" t="e">
        <f ca="1">INDIRECT("'["&amp;公示01!#REF!&amp;".xls]表5'!c39")</f>
        <v>#REF!</v>
      </c>
      <c r="D39" s="1" t="e">
        <f ca="1">INDIRECT("'["&amp;公示01!#REF!&amp;".xls]表5'!d39")</f>
        <v>#REF!</v>
      </c>
      <c r="E39" s="1" t="e">
        <f ca="1">INDIRECT("'["&amp;公示01!#REF!&amp;".xls]表5'!e39")</f>
        <v>#REF!</v>
      </c>
      <c r="F39" s="1" t="e">
        <f ca="1">INDIRECT("'["&amp;公示01!#REF!&amp;".xls]表5'!f39")</f>
        <v>#REF!</v>
      </c>
      <c r="G39" t="e">
        <f ca="1">INDIRECT("'["&amp;公示01!#REF!&amp;".xls]表5'!g39")</f>
        <v>#REF!</v>
      </c>
      <c r="H39" t="e">
        <f ca="1">INDIRECT("'["&amp;公示01!#REF!&amp;".xls]表5'!h39")</f>
        <v>#REF!</v>
      </c>
      <c r="I39" t="e">
        <f ca="1">INDIRECT("'["&amp;公示01!#REF!&amp;".xls]表5'!i39")</f>
        <v>#REF!</v>
      </c>
      <c r="J39" t="e">
        <f ca="1">INDIRECT("'["&amp;公示01!#REF!&amp;".xls]表5'!j39")</f>
        <v>#REF!</v>
      </c>
      <c r="K39" t="e">
        <f ca="1">INDIRECT("'["&amp;公示01!#REF!&amp;".xls]表5'!k39")</f>
        <v>#REF!</v>
      </c>
      <c r="L39" t="e">
        <f ca="1">INDIRECT("'["&amp;公示01!#REF!&amp;".xls]表5'!l39")</f>
        <v>#REF!</v>
      </c>
    </row>
    <row r="40" spans="1:12" ht="14.25">
      <c r="A40" t="e">
        <f ca="1">INDIRECT("'["&amp;公示01!#REF!&amp;".xls]表5'!a40")</f>
        <v>#REF!</v>
      </c>
      <c r="B40" s="1" t="e">
        <f ca="1">INDIRECT("'["&amp;公示01!#REF!&amp;".xls]表5'!B40")</f>
        <v>#REF!</v>
      </c>
      <c r="C40" s="1" t="e">
        <f ca="1">INDIRECT("'["&amp;公示01!#REF!&amp;".xls]表5'!c40")</f>
        <v>#REF!</v>
      </c>
      <c r="D40" s="1" t="e">
        <f ca="1">INDIRECT("'["&amp;公示01!#REF!&amp;".xls]表5'!d40")</f>
        <v>#REF!</v>
      </c>
      <c r="E40" s="1" t="e">
        <f ca="1">INDIRECT("'["&amp;公示01!#REF!&amp;".xls]表5'!e40")</f>
        <v>#REF!</v>
      </c>
      <c r="F40" s="1" t="e">
        <f ca="1">INDIRECT("'["&amp;公示01!#REF!&amp;".xls]表5'!f40")</f>
        <v>#REF!</v>
      </c>
      <c r="G40" t="e">
        <f ca="1">INDIRECT("'["&amp;公示01!#REF!&amp;".xls]表5'!g40")</f>
        <v>#REF!</v>
      </c>
      <c r="H40" t="e">
        <f ca="1">INDIRECT("'["&amp;公示01!#REF!&amp;".xls]表5'!h40")</f>
        <v>#REF!</v>
      </c>
      <c r="I40" t="e">
        <f ca="1">INDIRECT("'["&amp;公示01!#REF!&amp;".xls]表5'!i40")</f>
        <v>#REF!</v>
      </c>
      <c r="J40" t="e">
        <f ca="1">INDIRECT("'["&amp;公示01!#REF!&amp;".xls]表5'!j40")</f>
        <v>#REF!</v>
      </c>
      <c r="K40" t="e">
        <f ca="1">INDIRECT("'["&amp;公示01!#REF!&amp;".xls]表5'!k40")</f>
        <v>#REF!</v>
      </c>
      <c r="L40" t="e">
        <f ca="1">INDIRECT("'["&amp;公示01!#REF!&amp;".xls]表5'!l40")</f>
        <v>#REF!</v>
      </c>
    </row>
    <row r="41" spans="1:12" ht="14.25">
      <c r="A41" t="e">
        <f ca="1">INDIRECT("'["&amp;公示01!#REF!&amp;".xls]表5'!a41")</f>
        <v>#REF!</v>
      </c>
      <c r="B41" s="1" t="e">
        <f ca="1">INDIRECT("'["&amp;公示01!#REF!&amp;".xls]表5'!B41")</f>
        <v>#REF!</v>
      </c>
      <c r="C41" s="1" t="e">
        <f ca="1">INDIRECT("'["&amp;公示01!#REF!&amp;".xls]表5'!c41")</f>
        <v>#REF!</v>
      </c>
      <c r="D41" s="1" t="e">
        <f ca="1">INDIRECT("'["&amp;公示01!#REF!&amp;".xls]表5'!d41")</f>
        <v>#REF!</v>
      </c>
      <c r="E41" s="1" t="e">
        <f ca="1">INDIRECT("'["&amp;公示01!#REF!&amp;".xls]表5'!e41")</f>
        <v>#REF!</v>
      </c>
      <c r="F41" s="1" t="e">
        <f ca="1">INDIRECT("'["&amp;公示01!#REF!&amp;".xls]表5'!f41")</f>
        <v>#REF!</v>
      </c>
      <c r="G41" t="e">
        <f ca="1">INDIRECT("'["&amp;公示01!#REF!&amp;".xls]表5'!g41")</f>
        <v>#REF!</v>
      </c>
      <c r="H41" t="e">
        <f ca="1">INDIRECT("'["&amp;公示01!#REF!&amp;".xls]表5'!h41")</f>
        <v>#REF!</v>
      </c>
      <c r="I41" t="e">
        <f ca="1">INDIRECT("'["&amp;公示01!#REF!&amp;".xls]表5'!i41")</f>
        <v>#REF!</v>
      </c>
      <c r="J41" t="e">
        <f ca="1">INDIRECT("'["&amp;公示01!#REF!&amp;".xls]表5'!j41")</f>
        <v>#REF!</v>
      </c>
      <c r="K41" t="e">
        <f ca="1">INDIRECT("'["&amp;公示01!#REF!&amp;".xls]表5'!k41")</f>
        <v>#REF!</v>
      </c>
      <c r="L41" t="e">
        <f ca="1">INDIRECT("'["&amp;公示01!#REF!&amp;".xls]表5'!l41")</f>
        <v>#REF!</v>
      </c>
    </row>
    <row r="42" spans="1:12" ht="14.25">
      <c r="A42" t="e">
        <f ca="1">INDIRECT("'["&amp;公示01!#REF!&amp;".xls]表5'!a42")</f>
        <v>#REF!</v>
      </c>
      <c r="B42" s="1" t="e">
        <f ca="1">INDIRECT("'["&amp;公示01!#REF!&amp;".xls]表5'!B42")</f>
        <v>#REF!</v>
      </c>
      <c r="C42" s="1" t="e">
        <f ca="1">INDIRECT("'["&amp;公示01!#REF!&amp;".xls]表5'!c42")</f>
        <v>#REF!</v>
      </c>
      <c r="D42" s="1" t="e">
        <f ca="1">INDIRECT("'["&amp;公示01!#REF!&amp;".xls]表5'!d42")</f>
        <v>#REF!</v>
      </c>
      <c r="E42" s="1" t="e">
        <f ca="1">INDIRECT("'["&amp;公示01!#REF!&amp;".xls]表5'!e42")</f>
        <v>#REF!</v>
      </c>
      <c r="F42" s="1" t="e">
        <f ca="1">INDIRECT("'["&amp;公示01!#REF!&amp;".xls]表5'!f42")</f>
        <v>#REF!</v>
      </c>
      <c r="G42" t="e">
        <f ca="1">INDIRECT("'["&amp;公示01!#REF!&amp;".xls]表5'!g42")</f>
        <v>#REF!</v>
      </c>
      <c r="H42" t="e">
        <f ca="1">INDIRECT("'["&amp;公示01!#REF!&amp;".xls]表5'!h42")</f>
        <v>#REF!</v>
      </c>
      <c r="I42" t="e">
        <f ca="1">INDIRECT("'["&amp;公示01!#REF!&amp;".xls]表5'!i42")</f>
        <v>#REF!</v>
      </c>
      <c r="J42" t="e">
        <f ca="1">INDIRECT("'["&amp;公示01!#REF!&amp;".xls]表5'!j42")</f>
        <v>#REF!</v>
      </c>
      <c r="K42" t="e">
        <f ca="1">INDIRECT("'["&amp;公示01!#REF!&amp;".xls]表5'!k42")</f>
        <v>#REF!</v>
      </c>
      <c r="L42" t="e">
        <f ca="1">INDIRECT("'["&amp;公示01!#REF!&amp;".xls]表5'!l42")</f>
        <v>#REF!</v>
      </c>
    </row>
    <row r="43" spans="1:12" ht="14.25">
      <c r="A43" t="e">
        <f ca="1">INDIRECT("'["&amp;公示01!#REF!&amp;".xls]表5'!a43")</f>
        <v>#REF!</v>
      </c>
      <c r="B43" s="1" t="e">
        <f ca="1">INDIRECT("'["&amp;公示01!#REF!&amp;".xls]表5'!B43")</f>
        <v>#REF!</v>
      </c>
      <c r="C43" s="1" t="e">
        <f ca="1">INDIRECT("'["&amp;公示01!#REF!&amp;".xls]表5'!c43")</f>
        <v>#REF!</v>
      </c>
      <c r="D43" s="1" t="e">
        <f ca="1">INDIRECT("'["&amp;公示01!#REF!&amp;".xls]表5'!d43")</f>
        <v>#REF!</v>
      </c>
      <c r="E43" s="1" t="e">
        <f ca="1">INDIRECT("'["&amp;公示01!#REF!&amp;".xls]表5'!e43")</f>
        <v>#REF!</v>
      </c>
      <c r="F43" s="1" t="e">
        <f ca="1">INDIRECT("'["&amp;公示01!#REF!&amp;".xls]表5'!f43")</f>
        <v>#REF!</v>
      </c>
      <c r="G43" t="e">
        <f ca="1">INDIRECT("'["&amp;公示01!#REF!&amp;".xls]表5'!g43")</f>
        <v>#REF!</v>
      </c>
      <c r="H43" t="e">
        <f ca="1">INDIRECT("'["&amp;公示01!#REF!&amp;".xls]表5'!h43")</f>
        <v>#REF!</v>
      </c>
      <c r="I43" t="e">
        <f ca="1">INDIRECT("'["&amp;公示01!#REF!&amp;".xls]表5'!i43")</f>
        <v>#REF!</v>
      </c>
      <c r="J43" t="e">
        <f ca="1">INDIRECT("'["&amp;公示01!#REF!&amp;".xls]表5'!j43")</f>
        <v>#REF!</v>
      </c>
      <c r="K43" t="e">
        <f ca="1">INDIRECT("'["&amp;公示01!#REF!&amp;".xls]表5'!k43")</f>
        <v>#REF!</v>
      </c>
      <c r="L43" t="e">
        <f ca="1">INDIRECT("'["&amp;公示01!#REF!&amp;".xls]表5'!l43")</f>
        <v>#REF!</v>
      </c>
    </row>
    <row r="44" spans="1:12" ht="14.25">
      <c r="A44" t="e">
        <f ca="1">INDIRECT("'["&amp;公示01!#REF!&amp;".xls]表5'!a44")</f>
        <v>#REF!</v>
      </c>
      <c r="B44" s="1" t="e">
        <f ca="1">INDIRECT("'["&amp;公示01!#REF!&amp;".xls]表5'!B44")</f>
        <v>#REF!</v>
      </c>
      <c r="C44" s="1" t="e">
        <f ca="1">INDIRECT("'["&amp;公示01!#REF!&amp;".xls]表5'!c44")</f>
        <v>#REF!</v>
      </c>
      <c r="D44" s="1" t="e">
        <f ca="1">INDIRECT("'["&amp;公示01!#REF!&amp;".xls]表5'!d44")</f>
        <v>#REF!</v>
      </c>
      <c r="E44" s="1" t="e">
        <f ca="1">INDIRECT("'["&amp;公示01!#REF!&amp;".xls]表5'!e44")</f>
        <v>#REF!</v>
      </c>
      <c r="F44" s="1" t="e">
        <f ca="1">INDIRECT("'["&amp;公示01!#REF!&amp;".xls]表5'!f44")</f>
        <v>#REF!</v>
      </c>
      <c r="G44" t="e">
        <f ca="1">INDIRECT("'["&amp;公示01!#REF!&amp;".xls]表5'!g44")</f>
        <v>#REF!</v>
      </c>
      <c r="H44" t="e">
        <f ca="1">INDIRECT("'["&amp;公示01!#REF!&amp;".xls]表5'!h44")</f>
        <v>#REF!</v>
      </c>
      <c r="I44" t="e">
        <f ca="1">INDIRECT("'["&amp;公示01!#REF!&amp;".xls]表5'!i44")</f>
        <v>#REF!</v>
      </c>
      <c r="J44" t="e">
        <f ca="1">INDIRECT("'["&amp;公示01!#REF!&amp;".xls]表5'!j44")</f>
        <v>#REF!</v>
      </c>
      <c r="K44" t="e">
        <f ca="1">INDIRECT("'["&amp;公示01!#REF!&amp;".xls]表5'!k44")</f>
        <v>#REF!</v>
      </c>
      <c r="L44" t="e">
        <f ca="1">INDIRECT("'["&amp;公示01!#REF!&amp;".xls]表5'!l44")</f>
        <v>#REF!</v>
      </c>
    </row>
    <row r="45" spans="1:12" ht="14.25">
      <c r="A45" t="e">
        <f ca="1">INDIRECT("'["&amp;公示01!#REF!&amp;".xls]表5'!a45")</f>
        <v>#REF!</v>
      </c>
      <c r="B45" s="1" t="e">
        <f ca="1">INDIRECT("'["&amp;公示01!#REF!&amp;".xls]表5'!B45")</f>
        <v>#REF!</v>
      </c>
      <c r="C45" s="1" t="e">
        <f ca="1">INDIRECT("'["&amp;公示01!#REF!&amp;".xls]表5'!c45")</f>
        <v>#REF!</v>
      </c>
      <c r="D45" s="1" t="e">
        <f ca="1">INDIRECT("'["&amp;公示01!#REF!&amp;".xls]表5'!d45")</f>
        <v>#REF!</v>
      </c>
      <c r="E45" s="1" t="e">
        <f ca="1">INDIRECT("'["&amp;公示01!#REF!&amp;".xls]表5'!e45")</f>
        <v>#REF!</v>
      </c>
      <c r="F45" s="1" t="e">
        <f ca="1">INDIRECT("'["&amp;公示01!#REF!&amp;".xls]表5'!f45")</f>
        <v>#REF!</v>
      </c>
      <c r="G45" t="e">
        <f ca="1">INDIRECT("'["&amp;公示01!#REF!&amp;".xls]表5'!g45")</f>
        <v>#REF!</v>
      </c>
      <c r="H45" t="e">
        <f ca="1">INDIRECT("'["&amp;公示01!#REF!&amp;".xls]表5'!h45")</f>
        <v>#REF!</v>
      </c>
      <c r="I45" t="e">
        <f ca="1">INDIRECT("'["&amp;公示01!#REF!&amp;".xls]表5'!i45")</f>
        <v>#REF!</v>
      </c>
      <c r="J45" t="e">
        <f ca="1">INDIRECT("'["&amp;公示01!#REF!&amp;".xls]表5'!j45")</f>
        <v>#REF!</v>
      </c>
      <c r="K45" t="e">
        <f ca="1">INDIRECT("'["&amp;公示01!#REF!&amp;".xls]表5'!k45")</f>
        <v>#REF!</v>
      </c>
      <c r="L45" t="e">
        <f ca="1">INDIRECT("'["&amp;公示01!#REF!&amp;".xls]表5'!l45")</f>
        <v>#REF!</v>
      </c>
    </row>
    <row r="46" spans="1:12" ht="14.25">
      <c r="A46" t="e">
        <f ca="1">INDIRECT("'["&amp;公示01!#REF!&amp;".xls]表5'!a46")</f>
        <v>#REF!</v>
      </c>
      <c r="B46" s="1" t="e">
        <f ca="1">INDIRECT("'["&amp;公示01!#REF!&amp;".xls]表5'!B46")</f>
        <v>#REF!</v>
      </c>
      <c r="C46" s="1" t="e">
        <f ca="1">INDIRECT("'["&amp;公示01!#REF!&amp;".xls]表5'!c46")</f>
        <v>#REF!</v>
      </c>
      <c r="D46" s="1" t="e">
        <f ca="1">INDIRECT("'["&amp;公示01!#REF!&amp;".xls]表5'!d46")</f>
        <v>#REF!</v>
      </c>
      <c r="E46" s="1" t="e">
        <f ca="1">INDIRECT("'["&amp;公示01!#REF!&amp;".xls]表5'!e46")</f>
        <v>#REF!</v>
      </c>
      <c r="F46" s="1" t="e">
        <f ca="1">INDIRECT("'["&amp;公示01!#REF!&amp;".xls]表5'!f46")</f>
        <v>#REF!</v>
      </c>
      <c r="G46" t="e">
        <f ca="1">INDIRECT("'["&amp;公示01!#REF!&amp;".xls]表5'!g46")</f>
        <v>#REF!</v>
      </c>
      <c r="H46" t="e">
        <f ca="1">INDIRECT("'["&amp;公示01!#REF!&amp;".xls]表5'!h46")</f>
        <v>#REF!</v>
      </c>
      <c r="I46" t="e">
        <f ca="1">INDIRECT("'["&amp;公示01!#REF!&amp;".xls]表5'!i46")</f>
        <v>#REF!</v>
      </c>
      <c r="J46" t="e">
        <f ca="1">INDIRECT("'["&amp;公示01!#REF!&amp;".xls]表5'!j46")</f>
        <v>#REF!</v>
      </c>
      <c r="K46" t="e">
        <f ca="1">INDIRECT("'["&amp;公示01!#REF!&amp;".xls]表5'!k46")</f>
        <v>#REF!</v>
      </c>
      <c r="L46" t="e">
        <f ca="1">INDIRECT("'["&amp;公示01!#REF!&amp;".xls]表5'!l46")</f>
        <v>#REF!</v>
      </c>
    </row>
    <row r="47" spans="1:12" ht="14.25">
      <c r="A47" t="e">
        <f ca="1">INDIRECT("'["&amp;公示01!#REF!&amp;".xls]表5'!a47")</f>
        <v>#REF!</v>
      </c>
      <c r="B47" s="1" t="e">
        <f ca="1">INDIRECT("'["&amp;公示01!#REF!&amp;".xls]表5'!B47")</f>
        <v>#REF!</v>
      </c>
      <c r="C47" s="1" t="e">
        <f ca="1">INDIRECT("'["&amp;公示01!#REF!&amp;".xls]表5'!c47")</f>
        <v>#REF!</v>
      </c>
      <c r="D47" s="1" t="e">
        <f ca="1">INDIRECT("'["&amp;公示01!#REF!&amp;".xls]表5'!d47")</f>
        <v>#REF!</v>
      </c>
      <c r="E47" s="1" t="e">
        <f ca="1">INDIRECT("'["&amp;公示01!#REF!&amp;".xls]表5'!e47")</f>
        <v>#REF!</v>
      </c>
      <c r="F47" s="1" t="e">
        <f ca="1">INDIRECT("'["&amp;公示01!#REF!&amp;".xls]表5'!f47")</f>
        <v>#REF!</v>
      </c>
      <c r="G47" t="e">
        <f ca="1">INDIRECT("'["&amp;公示01!#REF!&amp;".xls]表5'!g47")</f>
        <v>#REF!</v>
      </c>
      <c r="H47" t="e">
        <f ca="1">INDIRECT("'["&amp;公示01!#REF!&amp;".xls]表5'!h47")</f>
        <v>#REF!</v>
      </c>
      <c r="I47" t="e">
        <f ca="1">INDIRECT("'["&amp;公示01!#REF!&amp;".xls]表5'!i47")</f>
        <v>#REF!</v>
      </c>
      <c r="J47" t="e">
        <f ca="1">INDIRECT("'["&amp;公示01!#REF!&amp;".xls]表5'!j47")</f>
        <v>#REF!</v>
      </c>
      <c r="K47" t="e">
        <f ca="1">INDIRECT("'["&amp;公示01!#REF!&amp;".xls]表5'!k47")</f>
        <v>#REF!</v>
      </c>
      <c r="L47" t="e">
        <f ca="1">INDIRECT("'["&amp;公示01!#REF!&amp;".xls]表5'!l47")</f>
        <v>#REF!</v>
      </c>
    </row>
    <row r="48" spans="1:12" ht="14.25">
      <c r="A48" t="e">
        <f ca="1">INDIRECT("'["&amp;公示01!#REF!&amp;".xls]表5'!a48")</f>
        <v>#REF!</v>
      </c>
      <c r="B48" s="1" t="e">
        <f ca="1">INDIRECT("'["&amp;公示01!#REF!&amp;".xls]表5'!B48")</f>
        <v>#REF!</v>
      </c>
      <c r="C48" s="1" t="e">
        <f ca="1">INDIRECT("'["&amp;公示01!#REF!&amp;".xls]表5'!c48")</f>
        <v>#REF!</v>
      </c>
      <c r="D48" s="1" t="e">
        <f ca="1">INDIRECT("'["&amp;公示01!#REF!&amp;".xls]表5'!d48")</f>
        <v>#REF!</v>
      </c>
      <c r="E48" s="1" t="e">
        <f ca="1">INDIRECT("'["&amp;公示01!#REF!&amp;".xls]表5'!e48")</f>
        <v>#REF!</v>
      </c>
      <c r="F48" s="1" t="e">
        <f ca="1">INDIRECT("'["&amp;公示01!#REF!&amp;".xls]表5'!f48")</f>
        <v>#REF!</v>
      </c>
      <c r="G48" t="e">
        <f ca="1">INDIRECT("'["&amp;公示01!#REF!&amp;".xls]表5'!g48")</f>
        <v>#REF!</v>
      </c>
      <c r="H48" t="e">
        <f ca="1">INDIRECT("'["&amp;公示01!#REF!&amp;".xls]表5'!h48")</f>
        <v>#REF!</v>
      </c>
      <c r="I48" t="e">
        <f ca="1">INDIRECT("'["&amp;公示01!#REF!&amp;".xls]表5'!i48")</f>
        <v>#REF!</v>
      </c>
      <c r="J48" t="e">
        <f ca="1">INDIRECT("'["&amp;公示01!#REF!&amp;".xls]表5'!j48")</f>
        <v>#REF!</v>
      </c>
      <c r="K48" t="e">
        <f ca="1">INDIRECT("'["&amp;公示01!#REF!&amp;".xls]表5'!k48")</f>
        <v>#REF!</v>
      </c>
      <c r="L48" t="e">
        <f ca="1">INDIRECT("'["&amp;公示01!#REF!&amp;".xls]表5'!l48")</f>
        <v>#REF!</v>
      </c>
    </row>
    <row r="49" spans="1:12" ht="14.25">
      <c r="A49" t="e">
        <f ca="1">INDIRECT("'["&amp;公示01!#REF!&amp;".xls]表5'!a49")</f>
        <v>#REF!</v>
      </c>
      <c r="B49" s="1" t="e">
        <f ca="1">INDIRECT("'["&amp;公示01!#REF!&amp;".xls]表5'!B49")</f>
        <v>#REF!</v>
      </c>
      <c r="C49" s="1" t="e">
        <f ca="1">INDIRECT("'["&amp;公示01!#REF!&amp;".xls]表5'!c49")</f>
        <v>#REF!</v>
      </c>
      <c r="D49" s="1" t="e">
        <f ca="1">INDIRECT("'["&amp;公示01!#REF!&amp;".xls]表5'!d49")</f>
        <v>#REF!</v>
      </c>
      <c r="E49" s="1" t="e">
        <f ca="1">INDIRECT("'["&amp;公示01!#REF!&amp;".xls]表5'!e49")</f>
        <v>#REF!</v>
      </c>
      <c r="F49" s="1" t="e">
        <f ca="1">INDIRECT("'["&amp;公示01!#REF!&amp;".xls]表5'!f49")</f>
        <v>#REF!</v>
      </c>
      <c r="G49" t="e">
        <f ca="1">INDIRECT("'["&amp;公示01!#REF!&amp;".xls]表5'!g49")</f>
        <v>#REF!</v>
      </c>
      <c r="H49" t="e">
        <f ca="1">INDIRECT("'["&amp;公示01!#REF!&amp;".xls]表5'!h49")</f>
        <v>#REF!</v>
      </c>
      <c r="I49" t="e">
        <f ca="1">INDIRECT("'["&amp;公示01!#REF!&amp;".xls]表5'!i49")</f>
        <v>#REF!</v>
      </c>
      <c r="J49" t="e">
        <f ca="1">INDIRECT("'["&amp;公示01!#REF!&amp;".xls]表5'!j49")</f>
        <v>#REF!</v>
      </c>
      <c r="K49" t="e">
        <f ca="1">INDIRECT("'["&amp;公示01!#REF!&amp;".xls]表5'!k49")</f>
        <v>#REF!</v>
      </c>
      <c r="L49" t="e">
        <f ca="1">INDIRECT("'["&amp;公示01!#REF!&amp;".xls]表5'!l49")</f>
        <v>#REF!</v>
      </c>
    </row>
    <row r="50" spans="1:12" ht="14.25">
      <c r="A50" t="e">
        <f ca="1">INDIRECT("'["&amp;公示01!#REF!&amp;".xls]表5'!a50")</f>
        <v>#REF!</v>
      </c>
      <c r="B50" s="1" t="e">
        <f ca="1">INDIRECT("'["&amp;公示01!#REF!&amp;".xls]表5'!B50")</f>
        <v>#REF!</v>
      </c>
      <c r="C50" s="1" t="e">
        <f ca="1">INDIRECT("'["&amp;公示01!#REF!&amp;".xls]表5'!c50")</f>
        <v>#REF!</v>
      </c>
      <c r="D50" s="1" t="e">
        <f ca="1">INDIRECT("'["&amp;公示01!#REF!&amp;".xls]表5'!d50")</f>
        <v>#REF!</v>
      </c>
      <c r="E50" s="1" t="e">
        <f ca="1">INDIRECT("'["&amp;公示01!#REF!&amp;".xls]表5'!e50")</f>
        <v>#REF!</v>
      </c>
      <c r="F50" s="1" t="e">
        <f ca="1">INDIRECT("'["&amp;公示01!#REF!&amp;".xls]表5'!f50")</f>
        <v>#REF!</v>
      </c>
      <c r="G50" t="e">
        <f ca="1">INDIRECT("'["&amp;公示01!#REF!&amp;".xls]表5'!g50")</f>
        <v>#REF!</v>
      </c>
      <c r="H50" t="e">
        <f ca="1">INDIRECT("'["&amp;公示01!#REF!&amp;".xls]表5'!h50")</f>
        <v>#REF!</v>
      </c>
      <c r="I50" t="e">
        <f ca="1">INDIRECT("'["&amp;公示01!#REF!&amp;".xls]表5'!i50")</f>
        <v>#REF!</v>
      </c>
      <c r="J50" t="e">
        <f ca="1">INDIRECT("'["&amp;公示01!#REF!&amp;".xls]表5'!j50")</f>
        <v>#REF!</v>
      </c>
      <c r="K50" t="e">
        <f ca="1">INDIRECT("'["&amp;公示01!#REF!&amp;".xls]表5'!k50")</f>
        <v>#REF!</v>
      </c>
      <c r="L50" t="e">
        <f ca="1">INDIRECT("'["&amp;公示01!#REF!&amp;".xls]表5'!l50")</f>
        <v>#REF!</v>
      </c>
    </row>
    <row r="51" spans="1:12" ht="14.25">
      <c r="A51" t="e">
        <f ca="1">INDIRECT("'["&amp;公示01!#REF!&amp;".xls]表5'!a51")</f>
        <v>#REF!</v>
      </c>
      <c r="B51" s="1" t="e">
        <f ca="1">INDIRECT("'["&amp;公示01!#REF!&amp;".xls]表5'!B51")</f>
        <v>#REF!</v>
      </c>
      <c r="C51" s="1" t="e">
        <f ca="1">INDIRECT("'["&amp;公示01!#REF!&amp;".xls]表5'!c51")</f>
        <v>#REF!</v>
      </c>
      <c r="D51" s="1" t="e">
        <f ca="1">INDIRECT("'["&amp;公示01!#REF!&amp;".xls]表5'!d51")</f>
        <v>#REF!</v>
      </c>
      <c r="E51" s="1" t="e">
        <f ca="1">INDIRECT("'["&amp;公示01!#REF!&amp;".xls]表5'!e51")</f>
        <v>#REF!</v>
      </c>
      <c r="F51" s="1" t="e">
        <f ca="1">INDIRECT("'["&amp;公示01!#REF!&amp;".xls]表5'!f51")</f>
        <v>#REF!</v>
      </c>
      <c r="G51" t="e">
        <f ca="1">INDIRECT("'["&amp;公示01!#REF!&amp;".xls]表5'!g51")</f>
        <v>#REF!</v>
      </c>
      <c r="H51" t="e">
        <f ca="1">INDIRECT("'["&amp;公示01!#REF!&amp;".xls]表5'!h51")</f>
        <v>#REF!</v>
      </c>
      <c r="I51" t="e">
        <f ca="1">INDIRECT("'["&amp;公示01!#REF!&amp;".xls]表5'!i51")</f>
        <v>#REF!</v>
      </c>
      <c r="J51" t="e">
        <f ca="1">INDIRECT("'["&amp;公示01!#REF!&amp;".xls]表5'!j51")</f>
        <v>#REF!</v>
      </c>
      <c r="K51" t="e">
        <f ca="1">INDIRECT("'["&amp;公示01!#REF!&amp;".xls]表5'!k51")</f>
        <v>#REF!</v>
      </c>
      <c r="L51" t="e">
        <f ca="1">INDIRECT("'["&amp;公示01!#REF!&amp;".xls]表5'!l51")</f>
        <v>#REF!</v>
      </c>
    </row>
    <row r="52" spans="1:12" ht="14.25">
      <c r="A52" t="e">
        <f ca="1">INDIRECT("'["&amp;公示01!#REF!&amp;".xls]表5'!a52")</f>
        <v>#REF!</v>
      </c>
      <c r="B52" s="1" t="e">
        <f ca="1">INDIRECT("'["&amp;公示01!#REF!&amp;".xls]表5'!B52")</f>
        <v>#REF!</v>
      </c>
      <c r="C52" s="1" t="e">
        <f ca="1">INDIRECT("'["&amp;公示01!#REF!&amp;".xls]表5'!c52")</f>
        <v>#REF!</v>
      </c>
      <c r="D52" s="1" t="e">
        <f ca="1">INDIRECT("'["&amp;公示01!#REF!&amp;".xls]表5'!d52")</f>
        <v>#REF!</v>
      </c>
      <c r="E52" s="1" t="e">
        <f ca="1">INDIRECT("'["&amp;公示01!#REF!&amp;".xls]表5'!e52")</f>
        <v>#REF!</v>
      </c>
      <c r="F52" s="1" t="e">
        <f ca="1">INDIRECT("'["&amp;公示01!#REF!&amp;".xls]表5'!f52")</f>
        <v>#REF!</v>
      </c>
      <c r="G52" t="e">
        <f ca="1">INDIRECT("'["&amp;公示01!#REF!&amp;".xls]表5'!g52")</f>
        <v>#REF!</v>
      </c>
      <c r="H52" t="e">
        <f ca="1">INDIRECT("'["&amp;公示01!#REF!&amp;".xls]表5'!h52")</f>
        <v>#REF!</v>
      </c>
      <c r="I52" t="e">
        <f ca="1">INDIRECT("'["&amp;公示01!#REF!&amp;".xls]表5'!i52")</f>
        <v>#REF!</v>
      </c>
      <c r="J52" t="e">
        <f ca="1">INDIRECT("'["&amp;公示01!#REF!&amp;".xls]表5'!j52")</f>
        <v>#REF!</v>
      </c>
      <c r="K52" t="e">
        <f ca="1">INDIRECT("'["&amp;公示01!#REF!&amp;".xls]表5'!k52")</f>
        <v>#REF!</v>
      </c>
      <c r="L52" t="e">
        <f ca="1">INDIRECT("'["&amp;公示01!#REF!&amp;".xls]表5'!l52")</f>
        <v>#REF!</v>
      </c>
    </row>
    <row r="53" spans="1:12" ht="14.25">
      <c r="A53" t="e">
        <f ca="1">INDIRECT("'["&amp;公示01!#REF!&amp;".xls]表5'!a53")</f>
        <v>#REF!</v>
      </c>
      <c r="B53" s="1" t="e">
        <f ca="1">INDIRECT("'["&amp;公示01!#REF!&amp;".xls]表5'!B53")</f>
        <v>#REF!</v>
      </c>
      <c r="C53" s="1" t="e">
        <f ca="1">INDIRECT("'["&amp;公示01!#REF!&amp;".xls]表5'!c53")</f>
        <v>#REF!</v>
      </c>
      <c r="D53" s="1" t="e">
        <f ca="1">INDIRECT("'["&amp;公示01!#REF!&amp;".xls]表5'!d53")</f>
        <v>#REF!</v>
      </c>
      <c r="E53" s="1" t="e">
        <f ca="1">INDIRECT("'["&amp;公示01!#REF!&amp;".xls]表5'!e53")</f>
        <v>#REF!</v>
      </c>
      <c r="F53" s="1" t="e">
        <f ca="1">INDIRECT("'["&amp;公示01!#REF!&amp;".xls]表5'!f53")</f>
        <v>#REF!</v>
      </c>
      <c r="G53" t="e">
        <f ca="1">INDIRECT("'["&amp;公示01!#REF!&amp;".xls]表5'!g53")</f>
        <v>#REF!</v>
      </c>
      <c r="H53" t="e">
        <f ca="1">INDIRECT("'["&amp;公示01!#REF!&amp;".xls]表5'!h53")</f>
        <v>#REF!</v>
      </c>
      <c r="I53" t="e">
        <f ca="1">INDIRECT("'["&amp;公示01!#REF!&amp;".xls]表5'!i53")</f>
        <v>#REF!</v>
      </c>
      <c r="J53" t="e">
        <f ca="1">INDIRECT("'["&amp;公示01!#REF!&amp;".xls]表5'!j53")</f>
        <v>#REF!</v>
      </c>
      <c r="K53" t="e">
        <f ca="1">INDIRECT("'["&amp;公示01!#REF!&amp;".xls]表5'!k53")</f>
        <v>#REF!</v>
      </c>
      <c r="L53" t="e">
        <f ca="1">INDIRECT("'["&amp;公示01!#REF!&amp;".xls]表5'!l53")</f>
        <v>#REF!</v>
      </c>
    </row>
    <row r="54" spans="1:12" ht="14.25">
      <c r="A54" t="e">
        <f ca="1">INDIRECT("'["&amp;公示01!#REF!&amp;".xls]表5'!a54")</f>
        <v>#REF!</v>
      </c>
      <c r="B54" s="1" t="e">
        <f ca="1">INDIRECT("'["&amp;公示01!#REF!&amp;".xls]表5'!B54")</f>
        <v>#REF!</v>
      </c>
      <c r="C54" s="1" t="e">
        <f ca="1">INDIRECT("'["&amp;公示01!#REF!&amp;".xls]表5'!c54")</f>
        <v>#REF!</v>
      </c>
      <c r="D54" s="1" t="e">
        <f ca="1">INDIRECT("'["&amp;公示01!#REF!&amp;".xls]表5'!d54")</f>
        <v>#REF!</v>
      </c>
      <c r="E54" s="1" t="e">
        <f ca="1">INDIRECT("'["&amp;公示01!#REF!&amp;".xls]表5'!e54")</f>
        <v>#REF!</v>
      </c>
      <c r="F54" s="1" t="e">
        <f ca="1">INDIRECT("'["&amp;公示01!#REF!&amp;".xls]表5'!f54")</f>
        <v>#REF!</v>
      </c>
      <c r="G54" t="e">
        <f ca="1">INDIRECT("'["&amp;公示01!#REF!&amp;".xls]表5'!g54")</f>
        <v>#REF!</v>
      </c>
      <c r="H54" t="e">
        <f ca="1">INDIRECT("'["&amp;公示01!#REF!&amp;".xls]表5'!h54")</f>
        <v>#REF!</v>
      </c>
      <c r="I54" t="e">
        <f ca="1">INDIRECT("'["&amp;公示01!#REF!&amp;".xls]表5'!i54")</f>
        <v>#REF!</v>
      </c>
      <c r="J54" t="e">
        <f ca="1">INDIRECT("'["&amp;公示01!#REF!&amp;".xls]表5'!j54")</f>
        <v>#REF!</v>
      </c>
      <c r="K54" t="e">
        <f ca="1">INDIRECT("'["&amp;公示01!#REF!&amp;".xls]表5'!k54")</f>
        <v>#REF!</v>
      </c>
      <c r="L54" t="e">
        <f ca="1">INDIRECT("'["&amp;公示01!#REF!&amp;".xls]表5'!l54")</f>
        <v>#REF!</v>
      </c>
    </row>
    <row r="55" spans="1:12" ht="14.25">
      <c r="A55" t="e">
        <f ca="1">INDIRECT("'["&amp;公示01!#REF!&amp;".xls]表5'!a55")</f>
        <v>#REF!</v>
      </c>
      <c r="B55" s="1" t="e">
        <f ca="1">INDIRECT("'["&amp;公示01!#REF!&amp;".xls]表5'!B55")</f>
        <v>#REF!</v>
      </c>
      <c r="C55" s="1" t="e">
        <f ca="1">INDIRECT("'["&amp;公示01!#REF!&amp;".xls]表5'!c55")</f>
        <v>#REF!</v>
      </c>
      <c r="D55" s="1" t="e">
        <f ca="1">INDIRECT("'["&amp;公示01!#REF!&amp;".xls]表5'!d55")</f>
        <v>#REF!</v>
      </c>
      <c r="E55" s="1" t="e">
        <f ca="1">INDIRECT("'["&amp;公示01!#REF!&amp;".xls]表5'!e55")</f>
        <v>#REF!</v>
      </c>
      <c r="F55" s="1" t="e">
        <f ca="1">INDIRECT("'["&amp;公示01!#REF!&amp;".xls]表5'!f55")</f>
        <v>#REF!</v>
      </c>
      <c r="G55" t="e">
        <f ca="1">INDIRECT("'["&amp;公示01!#REF!&amp;".xls]表5'!g55")</f>
        <v>#REF!</v>
      </c>
      <c r="H55" t="e">
        <f ca="1">INDIRECT("'["&amp;公示01!#REF!&amp;".xls]表5'!h55")</f>
        <v>#REF!</v>
      </c>
      <c r="I55" t="e">
        <f ca="1">INDIRECT("'["&amp;公示01!#REF!&amp;".xls]表5'!i55")</f>
        <v>#REF!</v>
      </c>
      <c r="J55" t="e">
        <f ca="1">INDIRECT("'["&amp;公示01!#REF!&amp;".xls]表5'!j55")</f>
        <v>#REF!</v>
      </c>
      <c r="K55" t="e">
        <f ca="1">INDIRECT("'["&amp;公示01!#REF!&amp;".xls]表5'!k55")</f>
        <v>#REF!</v>
      </c>
      <c r="L55" t="e">
        <f ca="1">INDIRECT("'["&amp;公示01!#REF!&amp;".xls]表5'!l55")</f>
        <v>#REF!</v>
      </c>
    </row>
    <row r="56" spans="1:12" ht="14.25">
      <c r="A56" t="e">
        <f ca="1">INDIRECT("'["&amp;公示01!#REF!&amp;".xls]表5'!a56")</f>
        <v>#REF!</v>
      </c>
      <c r="B56" s="1" t="e">
        <f ca="1">INDIRECT("'["&amp;公示01!#REF!&amp;".xls]表5'!B56")</f>
        <v>#REF!</v>
      </c>
      <c r="C56" s="1" t="e">
        <f ca="1">INDIRECT("'["&amp;公示01!#REF!&amp;".xls]表5'!c56")</f>
        <v>#REF!</v>
      </c>
      <c r="D56" s="1" t="e">
        <f ca="1">INDIRECT("'["&amp;公示01!#REF!&amp;".xls]表5'!d56")</f>
        <v>#REF!</v>
      </c>
      <c r="E56" s="1" t="e">
        <f ca="1">INDIRECT("'["&amp;公示01!#REF!&amp;".xls]表5'!e56")</f>
        <v>#REF!</v>
      </c>
      <c r="F56" s="1" t="e">
        <f ca="1">INDIRECT("'["&amp;公示01!#REF!&amp;".xls]表5'!f56")</f>
        <v>#REF!</v>
      </c>
      <c r="G56" t="e">
        <f ca="1">INDIRECT("'["&amp;公示01!#REF!&amp;".xls]表5'!g56")</f>
        <v>#REF!</v>
      </c>
      <c r="H56" t="e">
        <f ca="1">INDIRECT("'["&amp;公示01!#REF!&amp;".xls]表5'!h56")</f>
        <v>#REF!</v>
      </c>
      <c r="I56" t="e">
        <f ca="1">INDIRECT("'["&amp;公示01!#REF!&amp;".xls]表5'!i56")</f>
        <v>#REF!</v>
      </c>
      <c r="J56" t="e">
        <f ca="1">INDIRECT("'["&amp;公示01!#REF!&amp;".xls]表5'!j56")</f>
        <v>#REF!</v>
      </c>
      <c r="K56" t="e">
        <f ca="1">INDIRECT("'["&amp;公示01!#REF!&amp;".xls]表5'!k56")</f>
        <v>#REF!</v>
      </c>
      <c r="L56" t="e">
        <f ca="1">INDIRECT("'["&amp;公示01!#REF!&amp;".xls]表5'!l56")</f>
        <v>#REF!</v>
      </c>
    </row>
    <row r="57" spans="1:12" ht="14.25">
      <c r="A57" t="e">
        <f ca="1">INDIRECT("'["&amp;公示01!#REF!&amp;".xls]表5'!a57")</f>
        <v>#REF!</v>
      </c>
      <c r="B57" s="1" t="e">
        <f ca="1">INDIRECT("'["&amp;公示01!#REF!&amp;".xls]表5'!B57")</f>
        <v>#REF!</v>
      </c>
      <c r="C57" s="1" t="e">
        <f ca="1">INDIRECT("'["&amp;公示01!#REF!&amp;".xls]表5'!c57")</f>
        <v>#REF!</v>
      </c>
      <c r="D57" s="1" t="e">
        <f ca="1">INDIRECT("'["&amp;公示01!#REF!&amp;".xls]表5'!d57")</f>
        <v>#REF!</v>
      </c>
      <c r="E57" s="1" t="e">
        <f ca="1">INDIRECT("'["&amp;公示01!#REF!&amp;".xls]表5'!e57")</f>
        <v>#REF!</v>
      </c>
      <c r="F57" s="1" t="e">
        <f ca="1">INDIRECT("'["&amp;公示01!#REF!&amp;".xls]表5'!f57")</f>
        <v>#REF!</v>
      </c>
      <c r="G57" t="e">
        <f ca="1">INDIRECT("'["&amp;公示01!#REF!&amp;".xls]表5'!g57")</f>
        <v>#REF!</v>
      </c>
      <c r="H57" t="e">
        <f ca="1">INDIRECT("'["&amp;公示01!#REF!&amp;".xls]表5'!h57")</f>
        <v>#REF!</v>
      </c>
      <c r="I57" t="e">
        <f ca="1">INDIRECT("'["&amp;公示01!#REF!&amp;".xls]表5'!i57")</f>
        <v>#REF!</v>
      </c>
      <c r="J57" t="e">
        <f ca="1">INDIRECT("'["&amp;公示01!#REF!&amp;".xls]表5'!j57")</f>
        <v>#REF!</v>
      </c>
      <c r="K57" t="e">
        <f ca="1">INDIRECT("'["&amp;公示01!#REF!&amp;".xls]表5'!k57")</f>
        <v>#REF!</v>
      </c>
      <c r="L57" t="e">
        <f ca="1">INDIRECT("'["&amp;公示01!#REF!&amp;".xls]表5'!l57")</f>
        <v>#REF!</v>
      </c>
    </row>
    <row r="58" spans="1:12" ht="14.25">
      <c r="A58" t="e">
        <f ca="1">INDIRECT("'["&amp;公示01!#REF!&amp;".xls]表5'!a58")</f>
        <v>#REF!</v>
      </c>
      <c r="B58" s="1" t="e">
        <f ca="1">INDIRECT("'["&amp;公示01!#REF!&amp;".xls]表5'!B58")</f>
        <v>#REF!</v>
      </c>
      <c r="C58" s="1" t="e">
        <f ca="1">INDIRECT("'["&amp;公示01!#REF!&amp;".xls]表5'!c58")</f>
        <v>#REF!</v>
      </c>
      <c r="D58" s="1" t="e">
        <f ca="1">INDIRECT("'["&amp;公示01!#REF!&amp;".xls]表5'!d58")</f>
        <v>#REF!</v>
      </c>
      <c r="E58" s="1" t="e">
        <f ca="1">INDIRECT("'["&amp;公示01!#REF!&amp;".xls]表5'!e58")</f>
        <v>#REF!</v>
      </c>
      <c r="F58" s="1" t="e">
        <f ca="1">INDIRECT("'["&amp;公示01!#REF!&amp;".xls]表5'!f58")</f>
        <v>#REF!</v>
      </c>
      <c r="G58" t="e">
        <f ca="1">INDIRECT("'["&amp;公示01!#REF!&amp;".xls]表5'!g58")</f>
        <v>#REF!</v>
      </c>
      <c r="H58" t="e">
        <f ca="1">INDIRECT("'["&amp;公示01!#REF!&amp;".xls]表5'!h58")</f>
        <v>#REF!</v>
      </c>
      <c r="I58" t="e">
        <f ca="1">INDIRECT("'["&amp;公示01!#REF!&amp;".xls]表5'!i58")</f>
        <v>#REF!</v>
      </c>
      <c r="J58" t="e">
        <f ca="1">INDIRECT("'["&amp;公示01!#REF!&amp;".xls]表5'!j58")</f>
        <v>#REF!</v>
      </c>
      <c r="K58" t="e">
        <f ca="1">INDIRECT("'["&amp;公示01!#REF!&amp;".xls]表5'!k58")</f>
        <v>#REF!</v>
      </c>
      <c r="L58" t="e">
        <f ca="1">INDIRECT("'["&amp;公示01!#REF!&amp;".xls]表5'!l58")</f>
        <v>#REF!</v>
      </c>
    </row>
    <row r="59" spans="1:12" ht="14.25">
      <c r="A59" t="e">
        <f ca="1">INDIRECT("'["&amp;公示01!#REF!&amp;".xls]表5'!a59")</f>
        <v>#REF!</v>
      </c>
      <c r="B59" s="1" t="e">
        <f ca="1">INDIRECT("'["&amp;公示01!#REF!&amp;".xls]表5'!B59")</f>
        <v>#REF!</v>
      </c>
      <c r="C59" s="1" t="e">
        <f ca="1">INDIRECT("'["&amp;公示01!#REF!&amp;".xls]表5'!c59")</f>
        <v>#REF!</v>
      </c>
      <c r="D59" s="1" t="e">
        <f ca="1">INDIRECT("'["&amp;公示01!#REF!&amp;".xls]表5'!d59")</f>
        <v>#REF!</v>
      </c>
      <c r="E59" s="1" t="e">
        <f ca="1">INDIRECT("'["&amp;公示01!#REF!&amp;".xls]表5'!e59")</f>
        <v>#REF!</v>
      </c>
      <c r="F59" s="1" t="e">
        <f ca="1">INDIRECT("'["&amp;公示01!#REF!&amp;".xls]表5'!f59")</f>
        <v>#REF!</v>
      </c>
      <c r="G59" t="e">
        <f ca="1">INDIRECT("'["&amp;公示01!#REF!&amp;".xls]表5'!g59")</f>
        <v>#REF!</v>
      </c>
      <c r="H59" t="e">
        <f ca="1">INDIRECT("'["&amp;公示01!#REF!&amp;".xls]表5'!h59")</f>
        <v>#REF!</v>
      </c>
      <c r="I59" t="e">
        <f ca="1">INDIRECT("'["&amp;公示01!#REF!&amp;".xls]表5'!i59")</f>
        <v>#REF!</v>
      </c>
      <c r="J59" t="e">
        <f ca="1">INDIRECT("'["&amp;公示01!#REF!&amp;".xls]表5'!j59")</f>
        <v>#REF!</v>
      </c>
      <c r="K59" t="e">
        <f ca="1">INDIRECT("'["&amp;公示01!#REF!&amp;".xls]表5'!k59")</f>
        <v>#REF!</v>
      </c>
      <c r="L59" t="e">
        <f ca="1">INDIRECT("'["&amp;公示01!#REF!&amp;".xls]表5'!l59")</f>
        <v>#REF!</v>
      </c>
    </row>
    <row r="60" spans="1:12" ht="14.25">
      <c r="A60" t="e">
        <f ca="1">INDIRECT("'["&amp;公示01!#REF!&amp;".xls]表5'!a60")</f>
        <v>#REF!</v>
      </c>
      <c r="B60" s="1" t="e">
        <f ca="1">INDIRECT("'["&amp;公示01!#REF!&amp;".xls]表5'!B60")</f>
        <v>#REF!</v>
      </c>
      <c r="C60" s="1" t="e">
        <f ca="1">INDIRECT("'["&amp;公示01!#REF!&amp;".xls]表5'!c60")</f>
        <v>#REF!</v>
      </c>
      <c r="D60" s="1" t="e">
        <f ca="1">INDIRECT("'["&amp;公示01!#REF!&amp;".xls]表5'!d60")</f>
        <v>#REF!</v>
      </c>
      <c r="E60" s="1" t="e">
        <f ca="1">INDIRECT("'["&amp;公示01!#REF!&amp;".xls]表5'!e60")</f>
        <v>#REF!</v>
      </c>
      <c r="F60" s="1" t="e">
        <f ca="1">INDIRECT("'["&amp;公示01!#REF!&amp;".xls]表5'!f60")</f>
        <v>#REF!</v>
      </c>
      <c r="G60" t="e">
        <f ca="1">INDIRECT("'["&amp;公示01!#REF!&amp;".xls]表5'!g60")</f>
        <v>#REF!</v>
      </c>
      <c r="H60" t="e">
        <f ca="1">INDIRECT("'["&amp;公示01!#REF!&amp;".xls]表5'!h60")</f>
        <v>#REF!</v>
      </c>
      <c r="I60" t="e">
        <f ca="1">INDIRECT("'["&amp;公示01!#REF!&amp;".xls]表5'!i60")</f>
        <v>#REF!</v>
      </c>
      <c r="J60" t="e">
        <f ca="1">INDIRECT("'["&amp;公示01!#REF!&amp;".xls]表5'!j60")</f>
        <v>#REF!</v>
      </c>
      <c r="K60" t="e">
        <f ca="1">INDIRECT("'["&amp;公示01!#REF!&amp;".xls]表5'!k60")</f>
        <v>#REF!</v>
      </c>
      <c r="L60" t="e">
        <f ca="1">INDIRECT("'["&amp;公示01!#REF!&amp;".xls]表5'!l60")</f>
        <v>#REF!</v>
      </c>
    </row>
    <row r="61" spans="1:12" ht="14.25">
      <c r="A61" t="e">
        <f ca="1">INDIRECT("'["&amp;公示01!#REF!&amp;".xls]表5'!a61")</f>
        <v>#REF!</v>
      </c>
      <c r="B61" s="1" t="e">
        <f ca="1">INDIRECT("'["&amp;公示01!#REF!&amp;".xls]表5'!B61")</f>
        <v>#REF!</v>
      </c>
      <c r="C61" s="1" t="e">
        <f ca="1">INDIRECT("'["&amp;公示01!#REF!&amp;".xls]表5'!c61")</f>
        <v>#REF!</v>
      </c>
      <c r="D61" s="1" t="e">
        <f ca="1">INDIRECT("'["&amp;公示01!#REF!&amp;".xls]表5'!d61")</f>
        <v>#REF!</v>
      </c>
      <c r="E61" s="1" t="e">
        <f ca="1">INDIRECT("'["&amp;公示01!#REF!&amp;".xls]表5'!e61")</f>
        <v>#REF!</v>
      </c>
      <c r="F61" s="1" t="e">
        <f ca="1">INDIRECT("'["&amp;公示01!#REF!&amp;".xls]表5'!f61")</f>
        <v>#REF!</v>
      </c>
      <c r="G61" t="e">
        <f ca="1">INDIRECT("'["&amp;公示01!#REF!&amp;".xls]表5'!g61")</f>
        <v>#REF!</v>
      </c>
      <c r="H61" t="e">
        <f ca="1">INDIRECT("'["&amp;公示01!#REF!&amp;".xls]表5'!h61")</f>
        <v>#REF!</v>
      </c>
      <c r="I61" t="e">
        <f ca="1">INDIRECT("'["&amp;公示01!#REF!&amp;".xls]表5'!i61")</f>
        <v>#REF!</v>
      </c>
      <c r="J61" t="e">
        <f ca="1">INDIRECT("'["&amp;公示01!#REF!&amp;".xls]表5'!j61")</f>
        <v>#REF!</v>
      </c>
      <c r="K61" t="e">
        <f ca="1">INDIRECT("'["&amp;公示01!#REF!&amp;".xls]表5'!k61")</f>
        <v>#REF!</v>
      </c>
      <c r="L61" t="e">
        <f ca="1">INDIRECT("'["&amp;公示01!#REF!&amp;".xls]表5'!l61")</f>
        <v>#REF!</v>
      </c>
    </row>
    <row r="62" spans="1:12" ht="14.25">
      <c r="A62" t="e">
        <f ca="1">INDIRECT("'["&amp;公示01!#REF!&amp;".xls]表5'!a62")</f>
        <v>#REF!</v>
      </c>
      <c r="B62" s="1" t="e">
        <f ca="1">INDIRECT("'["&amp;公示01!#REF!&amp;".xls]表5'!B62")</f>
        <v>#REF!</v>
      </c>
      <c r="C62" s="1" t="e">
        <f ca="1">INDIRECT("'["&amp;公示01!#REF!&amp;".xls]表5'!c62")</f>
        <v>#REF!</v>
      </c>
      <c r="D62" s="1" t="e">
        <f ca="1">INDIRECT("'["&amp;公示01!#REF!&amp;".xls]表5'!d62")</f>
        <v>#REF!</v>
      </c>
      <c r="E62" s="1" t="e">
        <f ca="1">INDIRECT("'["&amp;公示01!#REF!&amp;".xls]表5'!e62")</f>
        <v>#REF!</v>
      </c>
      <c r="F62" s="1" t="e">
        <f ca="1">INDIRECT("'["&amp;公示01!#REF!&amp;".xls]表5'!f62")</f>
        <v>#REF!</v>
      </c>
      <c r="G62" t="e">
        <f ca="1">INDIRECT("'["&amp;公示01!#REF!&amp;".xls]表5'!g62")</f>
        <v>#REF!</v>
      </c>
      <c r="H62" t="e">
        <f ca="1">INDIRECT("'["&amp;公示01!#REF!&amp;".xls]表5'!h62")</f>
        <v>#REF!</v>
      </c>
      <c r="I62" t="e">
        <f ca="1">INDIRECT("'["&amp;公示01!#REF!&amp;".xls]表5'!i62")</f>
        <v>#REF!</v>
      </c>
      <c r="J62" t="e">
        <f ca="1">INDIRECT("'["&amp;公示01!#REF!&amp;".xls]表5'!j62")</f>
        <v>#REF!</v>
      </c>
      <c r="K62" t="e">
        <f ca="1">INDIRECT("'["&amp;公示01!#REF!&amp;".xls]表5'!k62")</f>
        <v>#REF!</v>
      </c>
      <c r="L62" t="e">
        <f ca="1">INDIRECT("'["&amp;公示01!#REF!&amp;".xls]表5'!l62")</f>
        <v>#REF!</v>
      </c>
    </row>
    <row r="63" spans="1:12" ht="14.25">
      <c r="A63" t="e">
        <f ca="1">INDIRECT("'["&amp;公示01!#REF!&amp;".xls]表5'!a63")</f>
        <v>#REF!</v>
      </c>
      <c r="B63" s="1" t="e">
        <f ca="1">INDIRECT("'["&amp;公示01!#REF!&amp;".xls]表5'!B63")</f>
        <v>#REF!</v>
      </c>
      <c r="C63" s="1" t="e">
        <f ca="1">INDIRECT("'["&amp;公示01!#REF!&amp;".xls]表5'!c63")</f>
        <v>#REF!</v>
      </c>
      <c r="D63" s="1" t="e">
        <f ca="1">INDIRECT("'["&amp;公示01!#REF!&amp;".xls]表5'!d63")</f>
        <v>#REF!</v>
      </c>
      <c r="E63" s="1" t="e">
        <f ca="1">INDIRECT("'["&amp;公示01!#REF!&amp;".xls]表5'!e63")</f>
        <v>#REF!</v>
      </c>
      <c r="F63" s="1" t="e">
        <f ca="1">INDIRECT("'["&amp;公示01!#REF!&amp;".xls]表5'!f63")</f>
        <v>#REF!</v>
      </c>
      <c r="G63" t="e">
        <f ca="1">INDIRECT("'["&amp;公示01!#REF!&amp;".xls]表5'!g63")</f>
        <v>#REF!</v>
      </c>
      <c r="H63" t="e">
        <f ca="1">INDIRECT("'["&amp;公示01!#REF!&amp;".xls]表5'!h63")</f>
        <v>#REF!</v>
      </c>
      <c r="I63" t="e">
        <f ca="1">INDIRECT("'["&amp;公示01!#REF!&amp;".xls]表5'!i63")</f>
        <v>#REF!</v>
      </c>
      <c r="J63" t="e">
        <f ca="1">INDIRECT("'["&amp;公示01!#REF!&amp;".xls]表5'!j63")</f>
        <v>#REF!</v>
      </c>
      <c r="K63" t="e">
        <f ca="1">INDIRECT("'["&amp;公示01!#REF!&amp;".xls]表5'!k63")</f>
        <v>#REF!</v>
      </c>
      <c r="L63" t="e">
        <f ca="1">INDIRECT("'["&amp;公示01!#REF!&amp;".xls]表5'!l63")</f>
        <v>#REF!</v>
      </c>
    </row>
    <row r="64" spans="1:12" ht="14.25">
      <c r="A64" t="e">
        <f ca="1">INDIRECT("'["&amp;公示01!#REF!&amp;".xls]表5'!a64")</f>
        <v>#REF!</v>
      </c>
      <c r="B64" s="1" t="e">
        <f ca="1">INDIRECT("'["&amp;公示01!#REF!&amp;".xls]表5'!B64")</f>
        <v>#REF!</v>
      </c>
      <c r="C64" s="1" t="e">
        <f ca="1">INDIRECT("'["&amp;公示01!#REF!&amp;".xls]表5'!c64")</f>
        <v>#REF!</v>
      </c>
      <c r="D64" s="1" t="e">
        <f ca="1">INDIRECT("'["&amp;公示01!#REF!&amp;".xls]表5'!d64")</f>
        <v>#REF!</v>
      </c>
      <c r="E64" s="1" t="e">
        <f ca="1">INDIRECT("'["&amp;公示01!#REF!&amp;".xls]表5'!e64")</f>
        <v>#REF!</v>
      </c>
      <c r="F64" s="1" t="e">
        <f ca="1">INDIRECT("'["&amp;公示01!#REF!&amp;".xls]表5'!f64")</f>
        <v>#REF!</v>
      </c>
      <c r="G64" t="e">
        <f ca="1">INDIRECT("'["&amp;公示01!#REF!&amp;".xls]表5'!g64")</f>
        <v>#REF!</v>
      </c>
      <c r="H64" t="e">
        <f ca="1">INDIRECT("'["&amp;公示01!#REF!&amp;".xls]表5'!h64")</f>
        <v>#REF!</v>
      </c>
      <c r="I64" t="e">
        <f ca="1">INDIRECT("'["&amp;公示01!#REF!&amp;".xls]表5'!i64")</f>
        <v>#REF!</v>
      </c>
      <c r="J64" t="e">
        <f ca="1">INDIRECT("'["&amp;公示01!#REF!&amp;".xls]表5'!j64")</f>
        <v>#REF!</v>
      </c>
      <c r="K64" t="e">
        <f ca="1">INDIRECT("'["&amp;公示01!#REF!&amp;".xls]表5'!k64")</f>
        <v>#REF!</v>
      </c>
      <c r="L64" t="e">
        <f ca="1">INDIRECT("'["&amp;公示01!#REF!&amp;".xls]表5'!l64")</f>
        <v>#REF!</v>
      </c>
    </row>
    <row r="65" spans="1:12" ht="14.25">
      <c r="A65" t="e">
        <f ca="1">INDIRECT("'["&amp;公示01!#REF!&amp;".xls]表5'!a65")</f>
        <v>#REF!</v>
      </c>
      <c r="B65" s="1" t="e">
        <f ca="1">INDIRECT("'["&amp;公示01!#REF!&amp;".xls]表5'!B65")</f>
        <v>#REF!</v>
      </c>
      <c r="C65" s="1" t="e">
        <f ca="1">INDIRECT("'["&amp;公示01!#REF!&amp;".xls]表5'!c65")</f>
        <v>#REF!</v>
      </c>
      <c r="D65" s="1" t="e">
        <f ca="1">INDIRECT("'["&amp;公示01!#REF!&amp;".xls]表5'!d65")</f>
        <v>#REF!</v>
      </c>
      <c r="E65" s="1" t="e">
        <f ca="1">INDIRECT("'["&amp;公示01!#REF!&amp;".xls]表5'!e65")</f>
        <v>#REF!</v>
      </c>
      <c r="F65" s="1" t="e">
        <f ca="1">INDIRECT("'["&amp;公示01!#REF!&amp;".xls]表5'!f65")</f>
        <v>#REF!</v>
      </c>
      <c r="G65" t="e">
        <f ca="1">INDIRECT("'["&amp;公示01!#REF!&amp;".xls]表5'!g65")</f>
        <v>#REF!</v>
      </c>
      <c r="H65" t="e">
        <f ca="1">INDIRECT("'["&amp;公示01!#REF!&amp;".xls]表5'!h65")</f>
        <v>#REF!</v>
      </c>
      <c r="I65" t="e">
        <f ca="1">INDIRECT("'["&amp;公示01!#REF!&amp;".xls]表5'!i65")</f>
        <v>#REF!</v>
      </c>
      <c r="J65" t="e">
        <f ca="1">INDIRECT("'["&amp;公示01!#REF!&amp;".xls]表5'!j65")</f>
        <v>#REF!</v>
      </c>
      <c r="K65" t="e">
        <f ca="1">INDIRECT("'["&amp;公示01!#REF!&amp;".xls]表5'!k65")</f>
        <v>#REF!</v>
      </c>
      <c r="L65" t="e">
        <f ca="1">INDIRECT("'["&amp;公示01!#REF!&amp;".xls]表5'!l65")</f>
        <v>#REF!</v>
      </c>
    </row>
    <row r="66" spans="1:12" ht="14.25">
      <c r="A66" t="e">
        <f ca="1">INDIRECT("'["&amp;公示01!#REF!&amp;".xls]表5'!a66")</f>
        <v>#REF!</v>
      </c>
      <c r="B66" s="1" t="e">
        <f ca="1">INDIRECT("'["&amp;公示01!#REF!&amp;".xls]表5'!B66")</f>
        <v>#REF!</v>
      </c>
      <c r="C66" s="1" t="e">
        <f ca="1">INDIRECT("'["&amp;公示01!#REF!&amp;".xls]表5'!c66")</f>
        <v>#REF!</v>
      </c>
      <c r="D66" s="1" t="e">
        <f ca="1">INDIRECT("'["&amp;公示01!#REF!&amp;".xls]表5'!d66")</f>
        <v>#REF!</v>
      </c>
      <c r="E66" s="1" t="e">
        <f ca="1">INDIRECT("'["&amp;公示01!#REF!&amp;".xls]表5'!e66")</f>
        <v>#REF!</v>
      </c>
      <c r="F66" s="1" t="e">
        <f ca="1">INDIRECT("'["&amp;公示01!#REF!&amp;".xls]表5'!f66")</f>
        <v>#REF!</v>
      </c>
      <c r="G66" t="e">
        <f ca="1">INDIRECT("'["&amp;公示01!#REF!&amp;".xls]表5'!g66")</f>
        <v>#REF!</v>
      </c>
      <c r="H66" t="e">
        <f ca="1">INDIRECT("'["&amp;公示01!#REF!&amp;".xls]表5'!h66")</f>
        <v>#REF!</v>
      </c>
      <c r="I66" t="e">
        <f ca="1">INDIRECT("'["&amp;公示01!#REF!&amp;".xls]表5'!i66")</f>
        <v>#REF!</v>
      </c>
      <c r="J66" t="e">
        <f ca="1">INDIRECT("'["&amp;公示01!#REF!&amp;".xls]表5'!j66")</f>
        <v>#REF!</v>
      </c>
      <c r="K66" t="e">
        <f ca="1">INDIRECT("'["&amp;公示01!#REF!&amp;".xls]表5'!k66")</f>
        <v>#REF!</v>
      </c>
      <c r="L66" t="e">
        <f ca="1">INDIRECT("'["&amp;公示01!#REF!&amp;".xls]表5'!l66")</f>
        <v>#REF!</v>
      </c>
    </row>
    <row r="67" spans="1:12" ht="14.25">
      <c r="A67" t="e">
        <f ca="1">INDIRECT("'["&amp;公示01!#REF!&amp;".xls]表5'!a67")</f>
        <v>#REF!</v>
      </c>
      <c r="B67" s="1" t="e">
        <f ca="1">INDIRECT("'["&amp;公示01!#REF!&amp;".xls]表5'!B67")</f>
        <v>#REF!</v>
      </c>
      <c r="C67" s="1" t="e">
        <f ca="1">INDIRECT("'["&amp;公示01!#REF!&amp;".xls]表5'!c67")</f>
        <v>#REF!</v>
      </c>
      <c r="D67" s="1" t="e">
        <f ca="1">INDIRECT("'["&amp;公示01!#REF!&amp;".xls]表5'!d67")</f>
        <v>#REF!</v>
      </c>
      <c r="E67" s="1" t="e">
        <f ca="1">INDIRECT("'["&amp;公示01!#REF!&amp;".xls]表5'!e67")</f>
        <v>#REF!</v>
      </c>
      <c r="F67" s="1" t="e">
        <f ca="1">INDIRECT("'["&amp;公示01!#REF!&amp;".xls]表5'!f67")</f>
        <v>#REF!</v>
      </c>
      <c r="G67" t="e">
        <f ca="1">INDIRECT("'["&amp;公示01!#REF!&amp;".xls]表5'!g67")</f>
        <v>#REF!</v>
      </c>
      <c r="H67" t="e">
        <f ca="1">INDIRECT("'["&amp;公示01!#REF!&amp;".xls]表5'!h67")</f>
        <v>#REF!</v>
      </c>
      <c r="I67" t="e">
        <f ca="1">INDIRECT("'["&amp;公示01!#REF!&amp;".xls]表5'!i67")</f>
        <v>#REF!</v>
      </c>
      <c r="J67" t="e">
        <f ca="1">INDIRECT("'["&amp;公示01!#REF!&amp;".xls]表5'!j67")</f>
        <v>#REF!</v>
      </c>
      <c r="K67" t="e">
        <f ca="1">INDIRECT("'["&amp;公示01!#REF!&amp;".xls]表5'!k67")</f>
        <v>#REF!</v>
      </c>
      <c r="L67" t="e">
        <f ca="1">INDIRECT("'["&amp;公示01!#REF!&amp;".xls]表5'!l67")</f>
        <v>#REF!</v>
      </c>
    </row>
    <row r="68" spans="1:12" ht="14.25">
      <c r="A68" t="e">
        <f ca="1">INDIRECT("'["&amp;公示01!#REF!&amp;".xls]表5'!a68")</f>
        <v>#REF!</v>
      </c>
      <c r="B68" s="1" t="e">
        <f ca="1">INDIRECT("'["&amp;公示01!#REF!&amp;".xls]表5'!B68")</f>
        <v>#REF!</v>
      </c>
      <c r="C68" s="1" t="e">
        <f ca="1">INDIRECT("'["&amp;公示01!#REF!&amp;".xls]表5'!c68")</f>
        <v>#REF!</v>
      </c>
      <c r="D68" s="1" t="e">
        <f ca="1">INDIRECT("'["&amp;公示01!#REF!&amp;".xls]表5'!d68")</f>
        <v>#REF!</v>
      </c>
      <c r="E68" s="1" t="e">
        <f ca="1">INDIRECT("'["&amp;公示01!#REF!&amp;".xls]表5'!e68")</f>
        <v>#REF!</v>
      </c>
      <c r="F68" s="1" t="e">
        <f ca="1">INDIRECT("'["&amp;公示01!#REF!&amp;".xls]表5'!f68")</f>
        <v>#REF!</v>
      </c>
      <c r="G68" t="e">
        <f ca="1">INDIRECT("'["&amp;公示01!#REF!&amp;".xls]表5'!g68")</f>
        <v>#REF!</v>
      </c>
      <c r="H68" t="e">
        <f ca="1">INDIRECT("'["&amp;公示01!#REF!&amp;".xls]表5'!h68")</f>
        <v>#REF!</v>
      </c>
      <c r="I68" t="e">
        <f ca="1">INDIRECT("'["&amp;公示01!#REF!&amp;".xls]表5'!i68")</f>
        <v>#REF!</v>
      </c>
      <c r="J68" t="e">
        <f ca="1">INDIRECT("'["&amp;公示01!#REF!&amp;".xls]表5'!j68")</f>
        <v>#REF!</v>
      </c>
      <c r="K68" t="e">
        <f ca="1">INDIRECT("'["&amp;公示01!#REF!&amp;".xls]表5'!k68")</f>
        <v>#REF!</v>
      </c>
      <c r="L68" t="e">
        <f ca="1">INDIRECT("'["&amp;公示01!#REF!&amp;".xls]表5'!l68")</f>
        <v>#REF!</v>
      </c>
    </row>
    <row r="69" spans="1:12" ht="14.25">
      <c r="A69" t="e">
        <f ca="1">INDIRECT("'["&amp;公示01!#REF!&amp;".xls]表5'!a69")</f>
        <v>#REF!</v>
      </c>
      <c r="B69" s="1" t="e">
        <f ca="1">INDIRECT("'["&amp;公示01!#REF!&amp;".xls]表5'!B69")</f>
        <v>#REF!</v>
      </c>
      <c r="C69" s="1" t="e">
        <f ca="1">INDIRECT("'["&amp;公示01!#REF!&amp;".xls]表5'!c69")</f>
        <v>#REF!</v>
      </c>
      <c r="D69" s="1" t="e">
        <f ca="1">INDIRECT("'["&amp;公示01!#REF!&amp;".xls]表5'!d69")</f>
        <v>#REF!</v>
      </c>
      <c r="E69" s="1" t="e">
        <f ca="1">INDIRECT("'["&amp;公示01!#REF!&amp;".xls]表5'!e69")</f>
        <v>#REF!</v>
      </c>
      <c r="F69" s="1" t="e">
        <f ca="1">INDIRECT("'["&amp;公示01!#REF!&amp;".xls]表5'!f69")</f>
        <v>#REF!</v>
      </c>
      <c r="G69" t="e">
        <f ca="1">INDIRECT("'["&amp;公示01!#REF!&amp;".xls]表5'!g69")</f>
        <v>#REF!</v>
      </c>
      <c r="H69" t="e">
        <f ca="1">INDIRECT("'["&amp;公示01!#REF!&amp;".xls]表5'!h69")</f>
        <v>#REF!</v>
      </c>
      <c r="I69" t="e">
        <f ca="1">INDIRECT("'["&amp;公示01!#REF!&amp;".xls]表5'!i69")</f>
        <v>#REF!</v>
      </c>
      <c r="J69" t="e">
        <f ca="1">INDIRECT("'["&amp;公示01!#REF!&amp;".xls]表5'!j69")</f>
        <v>#REF!</v>
      </c>
      <c r="K69" t="e">
        <f ca="1">INDIRECT("'["&amp;公示01!#REF!&amp;".xls]表5'!k69")</f>
        <v>#REF!</v>
      </c>
      <c r="L69" t="e">
        <f ca="1">INDIRECT("'["&amp;公示01!#REF!&amp;".xls]表5'!l69")</f>
        <v>#REF!</v>
      </c>
    </row>
    <row r="70" spans="1:12" ht="14.25">
      <c r="A70" t="e">
        <f ca="1">INDIRECT("'["&amp;公示01!#REF!&amp;".xls]表5'!a70")</f>
        <v>#REF!</v>
      </c>
      <c r="B70" s="1" t="e">
        <f ca="1">INDIRECT("'["&amp;公示01!#REF!&amp;".xls]表5'!B70")</f>
        <v>#REF!</v>
      </c>
      <c r="C70" s="1" t="e">
        <f ca="1">INDIRECT("'["&amp;公示01!#REF!&amp;".xls]表5'!c70")</f>
        <v>#REF!</v>
      </c>
      <c r="D70" s="1" t="e">
        <f ca="1">INDIRECT("'["&amp;公示01!#REF!&amp;".xls]表5'!d70")</f>
        <v>#REF!</v>
      </c>
      <c r="E70" s="1" t="e">
        <f ca="1">INDIRECT("'["&amp;公示01!#REF!&amp;".xls]表5'!e70")</f>
        <v>#REF!</v>
      </c>
      <c r="F70" s="1" t="e">
        <f ca="1">INDIRECT("'["&amp;公示01!#REF!&amp;".xls]表5'!f70")</f>
        <v>#REF!</v>
      </c>
      <c r="G70" t="e">
        <f ca="1">INDIRECT("'["&amp;公示01!#REF!&amp;".xls]表5'!g70")</f>
        <v>#REF!</v>
      </c>
      <c r="H70" t="e">
        <f ca="1">INDIRECT("'["&amp;公示01!#REF!&amp;".xls]表5'!h70")</f>
        <v>#REF!</v>
      </c>
      <c r="I70" t="e">
        <f ca="1">INDIRECT("'["&amp;公示01!#REF!&amp;".xls]表5'!i70")</f>
        <v>#REF!</v>
      </c>
      <c r="J70" t="e">
        <f ca="1">INDIRECT("'["&amp;公示01!#REF!&amp;".xls]表5'!j70")</f>
        <v>#REF!</v>
      </c>
      <c r="K70" t="e">
        <f ca="1">INDIRECT("'["&amp;公示01!#REF!&amp;".xls]表5'!k70")</f>
        <v>#REF!</v>
      </c>
      <c r="L70" t="e">
        <f ca="1">INDIRECT("'["&amp;公示01!#REF!&amp;".xls]表5'!l70")</f>
        <v>#REF!</v>
      </c>
    </row>
    <row r="71" spans="1:12" ht="14.25">
      <c r="A71" t="e">
        <f ca="1">INDIRECT("'["&amp;公示01!#REF!&amp;".xls]表5'!a71")</f>
        <v>#REF!</v>
      </c>
      <c r="B71" s="1" t="e">
        <f ca="1">INDIRECT("'["&amp;公示01!#REF!&amp;".xls]表5'!B71")</f>
        <v>#REF!</v>
      </c>
      <c r="C71" s="1" t="e">
        <f ca="1">INDIRECT("'["&amp;公示01!#REF!&amp;".xls]表5'!c71")</f>
        <v>#REF!</v>
      </c>
      <c r="D71" s="1" t="e">
        <f ca="1">INDIRECT("'["&amp;公示01!#REF!&amp;".xls]表5'!d71")</f>
        <v>#REF!</v>
      </c>
      <c r="E71" s="1" t="e">
        <f ca="1">INDIRECT("'["&amp;公示01!#REF!&amp;".xls]表5'!e71")</f>
        <v>#REF!</v>
      </c>
      <c r="F71" s="1" t="e">
        <f ca="1">INDIRECT("'["&amp;公示01!#REF!&amp;".xls]表5'!f71")</f>
        <v>#REF!</v>
      </c>
      <c r="G71" t="e">
        <f ca="1">INDIRECT("'["&amp;公示01!#REF!&amp;".xls]表5'!g71")</f>
        <v>#REF!</v>
      </c>
      <c r="H71" t="e">
        <f ca="1">INDIRECT("'["&amp;公示01!#REF!&amp;".xls]表5'!h71")</f>
        <v>#REF!</v>
      </c>
      <c r="I71" t="e">
        <f ca="1">INDIRECT("'["&amp;公示01!#REF!&amp;".xls]表5'!i71")</f>
        <v>#REF!</v>
      </c>
      <c r="J71" t="e">
        <f ca="1">INDIRECT("'["&amp;公示01!#REF!&amp;".xls]表5'!j71")</f>
        <v>#REF!</v>
      </c>
      <c r="K71" t="e">
        <f ca="1">INDIRECT("'["&amp;公示01!#REF!&amp;".xls]表5'!k71")</f>
        <v>#REF!</v>
      </c>
      <c r="L71" t="e">
        <f ca="1">INDIRECT("'["&amp;公示01!#REF!&amp;".xls]表5'!l71")</f>
        <v>#REF!</v>
      </c>
    </row>
    <row r="72" spans="1:12" ht="14.25">
      <c r="A72" t="e">
        <f ca="1">INDIRECT("'["&amp;公示01!#REF!&amp;".xls]表5'!a72")</f>
        <v>#REF!</v>
      </c>
      <c r="B72" s="1" t="e">
        <f ca="1">INDIRECT("'["&amp;公示01!#REF!&amp;".xls]表5'!B72")</f>
        <v>#REF!</v>
      </c>
      <c r="C72" s="1" t="e">
        <f ca="1">INDIRECT("'["&amp;公示01!#REF!&amp;".xls]表5'!c72")</f>
        <v>#REF!</v>
      </c>
      <c r="D72" s="1" t="e">
        <f ca="1">INDIRECT("'["&amp;公示01!#REF!&amp;".xls]表5'!d72")</f>
        <v>#REF!</v>
      </c>
      <c r="E72" s="1" t="e">
        <f ca="1">INDIRECT("'["&amp;公示01!#REF!&amp;".xls]表5'!e72")</f>
        <v>#REF!</v>
      </c>
      <c r="F72" s="1" t="e">
        <f ca="1">INDIRECT("'["&amp;公示01!#REF!&amp;".xls]表5'!f72")</f>
        <v>#REF!</v>
      </c>
      <c r="G72" t="e">
        <f ca="1">INDIRECT("'["&amp;公示01!#REF!&amp;".xls]表5'!g72")</f>
        <v>#REF!</v>
      </c>
      <c r="H72" t="e">
        <f ca="1">INDIRECT("'["&amp;公示01!#REF!&amp;".xls]表5'!h72")</f>
        <v>#REF!</v>
      </c>
      <c r="I72" t="e">
        <f ca="1">INDIRECT("'["&amp;公示01!#REF!&amp;".xls]表5'!i72")</f>
        <v>#REF!</v>
      </c>
      <c r="J72" t="e">
        <f ca="1">INDIRECT("'["&amp;公示01!#REF!&amp;".xls]表5'!j72")</f>
        <v>#REF!</v>
      </c>
      <c r="K72" t="e">
        <f ca="1">INDIRECT("'["&amp;公示01!#REF!&amp;".xls]表5'!k72")</f>
        <v>#REF!</v>
      </c>
      <c r="L72" t="e">
        <f ca="1">INDIRECT("'["&amp;公示01!#REF!&amp;".xls]表5'!l72")</f>
        <v>#REF!</v>
      </c>
    </row>
    <row r="73" spans="1:12" ht="14.25">
      <c r="A73" t="e">
        <f ca="1">INDIRECT("'["&amp;公示01!#REF!&amp;".xls]表5'!a73")</f>
        <v>#REF!</v>
      </c>
      <c r="B73" s="1" t="e">
        <f ca="1">INDIRECT("'["&amp;公示01!#REF!&amp;".xls]表5'!B73")</f>
        <v>#REF!</v>
      </c>
      <c r="C73" s="1" t="e">
        <f ca="1">INDIRECT("'["&amp;公示01!#REF!&amp;".xls]表5'!c73")</f>
        <v>#REF!</v>
      </c>
      <c r="D73" s="1" t="e">
        <f ca="1">INDIRECT("'["&amp;公示01!#REF!&amp;".xls]表5'!d73")</f>
        <v>#REF!</v>
      </c>
      <c r="E73" s="1" t="e">
        <f ca="1">INDIRECT("'["&amp;公示01!#REF!&amp;".xls]表5'!e73")</f>
        <v>#REF!</v>
      </c>
      <c r="F73" s="1" t="e">
        <f ca="1">INDIRECT("'["&amp;公示01!#REF!&amp;".xls]表5'!f73")</f>
        <v>#REF!</v>
      </c>
      <c r="G73" t="e">
        <f ca="1">INDIRECT("'["&amp;公示01!#REF!&amp;".xls]表5'!g73")</f>
        <v>#REF!</v>
      </c>
      <c r="H73" t="e">
        <f ca="1">INDIRECT("'["&amp;公示01!#REF!&amp;".xls]表5'!h73")</f>
        <v>#REF!</v>
      </c>
      <c r="I73" t="e">
        <f ca="1">INDIRECT("'["&amp;公示01!#REF!&amp;".xls]表5'!i73")</f>
        <v>#REF!</v>
      </c>
      <c r="J73" t="e">
        <f ca="1">INDIRECT("'["&amp;公示01!#REF!&amp;".xls]表5'!j73")</f>
        <v>#REF!</v>
      </c>
      <c r="K73" t="e">
        <f ca="1">INDIRECT("'["&amp;公示01!#REF!&amp;".xls]表5'!k73")</f>
        <v>#REF!</v>
      </c>
      <c r="L73" t="e">
        <f ca="1">INDIRECT("'["&amp;公示01!#REF!&amp;".xls]表5'!l73")</f>
        <v>#REF!</v>
      </c>
    </row>
    <row r="74" spans="1:12" ht="14.25">
      <c r="A74" t="e">
        <f ca="1">INDIRECT("'["&amp;公示01!#REF!&amp;".xls]表5'!a74")</f>
        <v>#REF!</v>
      </c>
      <c r="B74" s="1" t="e">
        <f ca="1">INDIRECT("'["&amp;公示01!#REF!&amp;".xls]表5'!B74")</f>
        <v>#REF!</v>
      </c>
      <c r="C74" s="1" t="e">
        <f ca="1">INDIRECT("'["&amp;公示01!#REF!&amp;".xls]表5'!c74")</f>
        <v>#REF!</v>
      </c>
      <c r="D74" s="1" t="e">
        <f ca="1">INDIRECT("'["&amp;公示01!#REF!&amp;".xls]表5'!d74")</f>
        <v>#REF!</v>
      </c>
      <c r="E74" s="1" t="e">
        <f ca="1">INDIRECT("'["&amp;公示01!#REF!&amp;".xls]表5'!e74")</f>
        <v>#REF!</v>
      </c>
      <c r="F74" s="1" t="e">
        <f ca="1">INDIRECT("'["&amp;公示01!#REF!&amp;".xls]表5'!f74")</f>
        <v>#REF!</v>
      </c>
      <c r="G74" t="e">
        <f ca="1">INDIRECT("'["&amp;公示01!#REF!&amp;".xls]表5'!g74")</f>
        <v>#REF!</v>
      </c>
      <c r="H74" t="e">
        <f ca="1">INDIRECT("'["&amp;公示01!#REF!&amp;".xls]表5'!h74")</f>
        <v>#REF!</v>
      </c>
      <c r="I74" t="e">
        <f ca="1">INDIRECT("'["&amp;公示01!#REF!&amp;".xls]表5'!i74")</f>
        <v>#REF!</v>
      </c>
      <c r="J74" t="e">
        <f ca="1">INDIRECT("'["&amp;公示01!#REF!&amp;".xls]表5'!j74")</f>
        <v>#REF!</v>
      </c>
      <c r="K74" t="e">
        <f ca="1">INDIRECT("'["&amp;公示01!#REF!&amp;".xls]表5'!k74")</f>
        <v>#REF!</v>
      </c>
      <c r="L74" t="e">
        <f ca="1">INDIRECT("'["&amp;公示01!#REF!&amp;".xls]表5'!l74")</f>
        <v>#REF!</v>
      </c>
    </row>
    <row r="75" spans="1:12" ht="14.25">
      <c r="A75" t="e">
        <f ca="1">INDIRECT("'["&amp;公示01!#REF!&amp;".xls]表5'!a75")</f>
        <v>#REF!</v>
      </c>
      <c r="B75" s="1" t="e">
        <f ca="1">INDIRECT("'["&amp;公示01!#REF!&amp;".xls]表5'!B75")</f>
        <v>#REF!</v>
      </c>
      <c r="C75" s="1" t="e">
        <f ca="1">INDIRECT("'["&amp;公示01!#REF!&amp;".xls]表5'!c75")</f>
        <v>#REF!</v>
      </c>
      <c r="D75" s="1" t="e">
        <f ca="1">INDIRECT("'["&amp;公示01!#REF!&amp;".xls]表5'!d75")</f>
        <v>#REF!</v>
      </c>
      <c r="E75" s="1" t="e">
        <f ca="1">INDIRECT("'["&amp;公示01!#REF!&amp;".xls]表5'!e75")</f>
        <v>#REF!</v>
      </c>
      <c r="F75" s="1" t="e">
        <f ca="1">INDIRECT("'["&amp;公示01!#REF!&amp;".xls]表5'!f75")</f>
        <v>#REF!</v>
      </c>
      <c r="G75" t="e">
        <f ca="1">INDIRECT("'["&amp;公示01!#REF!&amp;".xls]表5'!g75")</f>
        <v>#REF!</v>
      </c>
      <c r="H75" t="e">
        <f ca="1">INDIRECT("'["&amp;公示01!#REF!&amp;".xls]表5'!h75")</f>
        <v>#REF!</v>
      </c>
      <c r="I75" t="e">
        <f ca="1">INDIRECT("'["&amp;公示01!#REF!&amp;".xls]表5'!i75")</f>
        <v>#REF!</v>
      </c>
      <c r="J75" t="e">
        <f ca="1">INDIRECT("'["&amp;公示01!#REF!&amp;".xls]表5'!j75")</f>
        <v>#REF!</v>
      </c>
      <c r="K75" t="e">
        <f ca="1">INDIRECT("'["&amp;公示01!#REF!&amp;".xls]表5'!k75")</f>
        <v>#REF!</v>
      </c>
      <c r="L75" t="e">
        <f ca="1">INDIRECT("'["&amp;公示01!#REF!&amp;".xls]表5'!l75")</f>
        <v>#REF!</v>
      </c>
    </row>
    <row r="76" spans="1:12" ht="14.25">
      <c r="A76" t="e">
        <f ca="1">INDIRECT("'["&amp;公示01!#REF!&amp;".xls]表5'!a76")</f>
        <v>#REF!</v>
      </c>
      <c r="B76" s="1" t="e">
        <f ca="1">INDIRECT("'["&amp;公示01!#REF!&amp;".xls]表5'!B76")</f>
        <v>#REF!</v>
      </c>
      <c r="C76" s="1" t="e">
        <f ca="1">INDIRECT("'["&amp;公示01!#REF!&amp;".xls]表5'!c76")</f>
        <v>#REF!</v>
      </c>
      <c r="D76" s="1" t="e">
        <f ca="1">INDIRECT("'["&amp;公示01!#REF!&amp;".xls]表5'!d76")</f>
        <v>#REF!</v>
      </c>
      <c r="E76" s="1" t="e">
        <f ca="1">INDIRECT("'["&amp;公示01!#REF!&amp;".xls]表5'!e76")</f>
        <v>#REF!</v>
      </c>
      <c r="F76" s="1" t="e">
        <f ca="1">INDIRECT("'["&amp;公示01!#REF!&amp;".xls]表5'!f76")</f>
        <v>#REF!</v>
      </c>
      <c r="G76" t="e">
        <f ca="1">INDIRECT("'["&amp;公示01!#REF!&amp;".xls]表5'!g76")</f>
        <v>#REF!</v>
      </c>
      <c r="H76" t="e">
        <f ca="1">INDIRECT("'["&amp;公示01!#REF!&amp;".xls]表5'!h76")</f>
        <v>#REF!</v>
      </c>
      <c r="I76" t="e">
        <f ca="1">INDIRECT("'["&amp;公示01!#REF!&amp;".xls]表5'!i76")</f>
        <v>#REF!</v>
      </c>
      <c r="J76" t="e">
        <f ca="1">INDIRECT("'["&amp;公示01!#REF!&amp;".xls]表5'!j76")</f>
        <v>#REF!</v>
      </c>
      <c r="K76" t="e">
        <f ca="1">INDIRECT("'["&amp;公示01!#REF!&amp;".xls]表5'!k76")</f>
        <v>#REF!</v>
      </c>
      <c r="L76" t="e">
        <f ca="1">INDIRECT("'["&amp;公示01!#REF!&amp;".xls]表5'!l76")</f>
        <v>#REF!</v>
      </c>
    </row>
    <row r="77" spans="1:12" ht="14.25">
      <c r="A77" t="e">
        <f ca="1">INDIRECT("'["&amp;公示01!#REF!&amp;".xls]表5'!a77")</f>
        <v>#REF!</v>
      </c>
      <c r="B77" s="1" t="e">
        <f ca="1">INDIRECT("'["&amp;公示01!#REF!&amp;".xls]表5'!B77")</f>
        <v>#REF!</v>
      </c>
      <c r="C77" s="1" t="e">
        <f ca="1">INDIRECT("'["&amp;公示01!#REF!&amp;".xls]表5'!c77")</f>
        <v>#REF!</v>
      </c>
      <c r="D77" s="1" t="e">
        <f ca="1">INDIRECT("'["&amp;公示01!#REF!&amp;".xls]表5'!d77")</f>
        <v>#REF!</v>
      </c>
      <c r="E77" s="1" t="e">
        <f ca="1">INDIRECT("'["&amp;公示01!#REF!&amp;".xls]表5'!e77")</f>
        <v>#REF!</v>
      </c>
      <c r="F77" s="1" t="e">
        <f ca="1">INDIRECT("'["&amp;公示01!#REF!&amp;".xls]表5'!f77")</f>
        <v>#REF!</v>
      </c>
      <c r="G77" t="e">
        <f ca="1">INDIRECT("'["&amp;公示01!#REF!&amp;".xls]表5'!g77")</f>
        <v>#REF!</v>
      </c>
      <c r="H77" t="e">
        <f ca="1">INDIRECT("'["&amp;公示01!#REF!&amp;".xls]表5'!h77")</f>
        <v>#REF!</v>
      </c>
      <c r="I77" t="e">
        <f ca="1">INDIRECT("'["&amp;公示01!#REF!&amp;".xls]表5'!i77")</f>
        <v>#REF!</v>
      </c>
      <c r="J77" t="e">
        <f ca="1">INDIRECT("'["&amp;公示01!#REF!&amp;".xls]表5'!j77")</f>
        <v>#REF!</v>
      </c>
      <c r="K77" t="e">
        <f ca="1">INDIRECT("'["&amp;公示01!#REF!&amp;".xls]表5'!k77")</f>
        <v>#REF!</v>
      </c>
      <c r="L77" t="e">
        <f ca="1">INDIRECT("'["&amp;公示01!#REF!&amp;".xls]表5'!l77")</f>
        <v>#REF!</v>
      </c>
    </row>
    <row r="78" spans="1:12" ht="14.25">
      <c r="A78" t="e">
        <f ca="1">INDIRECT("'["&amp;公示01!#REF!&amp;".xls]表5'!a78")</f>
        <v>#REF!</v>
      </c>
      <c r="B78" s="1" t="e">
        <f ca="1">INDIRECT("'["&amp;公示01!#REF!&amp;".xls]表5'!B78")</f>
        <v>#REF!</v>
      </c>
      <c r="C78" s="1" t="e">
        <f ca="1">INDIRECT("'["&amp;公示01!#REF!&amp;".xls]表5'!c78")</f>
        <v>#REF!</v>
      </c>
      <c r="D78" s="1" t="e">
        <f ca="1">INDIRECT("'["&amp;公示01!#REF!&amp;".xls]表5'!d78")</f>
        <v>#REF!</v>
      </c>
      <c r="E78" s="1" t="e">
        <f ca="1">INDIRECT("'["&amp;公示01!#REF!&amp;".xls]表5'!e78")</f>
        <v>#REF!</v>
      </c>
      <c r="F78" s="1" t="e">
        <f ca="1">INDIRECT("'["&amp;公示01!#REF!&amp;".xls]表5'!f78")</f>
        <v>#REF!</v>
      </c>
      <c r="G78" t="e">
        <f ca="1">INDIRECT("'["&amp;公示01!#REF!&amp;".xls]表5'!g78")</f>
        <v>#REF!</v>
      </c>
      <c r="H78" t="e">
        <f ca="1">INDIRECT("'["&amp;公示01!#REF!&amp;".xls]表5'!h78")</f>
        <v>#REF!</v>
      </c>
      <c r="I78" t="e">
        <f ca="1">INDIRECT("'["&amp;公示01!#REF!&amp;".xls]表5'!i78")</f>
        <v>#REF!</v>
      </c>
      <c r="J78" t="e">
        <f ca="1">INDIRECT("'["&amp;公示01!#REF!&amp;".xls]表5'!j78")</f>
        <v>#REF!</v>
      </c>
      <c r="K78" t="e">
        <f ca="1">INDIRECT("'["&amp;公示01!#REF!&amp;".xls]表5'!k78")</f>
        <v>#REF!</v>
      </c>
      <c r="L78" t="e">
        <f ca="1">INDIRECT("'["&amp;公示01!#REF!&amp;".xls]表5'!l78")</f>
        <v>#REF!</v>
      </c>
    </row>
    <row r="79" spans="1:12" ht="14.25">
      <c r="A79" t="e">
        <f ca="1">INDIRECT("'["&amp;公示01!#REF!&amp;".xls]表5'!a79")</f>
        <v>#REF!</v>
      </c>
      <c r="B79" s="1" t="e">
        <f ca="1">INDIRECT("'["&amp;公示01!#REF!&amp;".xls]表5'!B79")</f>
        <v>#REF!</v>
      </c>
      <c r="C79" s="1" t="e">
        <f ca="1">INDIRECT("'["&amp;公示01!#REF!&amp;".xls]表5'!c79")</f>
        <v>#REF!</v>
      </c>
      <c r="D79" s="1" t="e">
        <f ca="1">INDIRECT("'["&amp;公示01!#REF!&amp;".xls]表5'!d79")</f>
        <v>#REF!</v>
      </c>
      <c r="E79" s="1" t="e">
        <f ca="1">INDIRECT("'["&amp;公示01!#REF!&amp;".xls]表5'!e79")</f>
        <v>#REF!</v>
      </c>
      <c r="F79" s="1" t="e">
        <f ca="1">INDIRECT("'["&amp;公示01!#REF!&amp;".xls]表5'!f79")</f>
        <v>#REF!</v>
      </c>
      <c r="G79" t="e">
        <f ca="1">INDIRECT("'["&amp;公示01!#REF!&amp;".xls]表5'!g79")</f>
        <v>#REF!</v>
      </c>
      <c r="H79" t="e">
        <f ca="1">INDIRECT("'["&amp;公示01!#REF!&amp;".xls]表5'!h79")</f>
        <v>#REF!</v>
      </c>
      <c r="I79" t="e">
        <f ca="1">INDIRECT("'["&amp;公示01!#REF!&amp;".xls]表5'!i79")</f>
        <v>#REF!</v>
      </c>
      <c r="J79" t="e">
        <f ca="1">INDIRECT("'["&amp;公示01!#REF!&amp;".xls]表5'!j79")</f>
        <v>#REF!</v>
      </c>
      <c r="K79" t="e">
        <f ca="1">INDIRECT("'["&amp;公示01!#REF!&amp;".xls]表5'!k79")</f>
        <v>#REF!</v>
      </c>
      <c r="L79" t="e">
        <f ca="1">INDIRECT("'["&amp;公示01!#REF!&amp;".xls]表5'!l79")</f>
        <v>#REF!</v>
      </c>
    </row>
    <row r="80" spans="1:12" ht="14.25">
      <c r="A80" t="e">
        <f ca="1">INDIRECT("'["&amp;公示01!#REF!&amp;".xls]表5'!a80")</f>
        <v>#REF!</v>
      </c>
      <c r="B80" s="1" t="e">
        <f ca="1">INDIRECT("'["&amp;公示01!#REF!&amp;".xls]表5'!B80")</f>
        <v>#REF!</v>
      </c>
      <c r="C80" s="1" t="e">
        <f ca="1">INDIRECT("'["&amp;公示01!#REF!&amp;".xls]表5'!c80")</f>
        <v>#REF!</v>
      </c>
      <c r="D80" s="1" t="e">
        <f ca="1">INDIRECT("'["&amp;公示01!#REF!&amp;".xls]表5'!d80")</f>
        <v>#REF!</v>
      </c>
      <c r="E80" s="1" t="e">
        <f ca="1">INDIRECT("'["&amp;公示01!#REF!&amp;".xls]表5'!e80")</f>
        <v>#REF!</v>
      </c>
      <c r="F80" s="1" t="e">
        <f ca="1">INDIRECT("'["&amp;公示01!#REF!&amp;".xls]表5'!f80")</f>
        <v>#REF!</v>
      </c>
      <c r="G80" t="e">
        <f ca="1">INDIRECT("'["&amp;公示01!#REF!&amp;".xls]表5'!g80")</f>
        <v>#REF!</v>
      </c>
      <c r="H80" t="e">
        <f ca="1">INDIRECT("'["&amp;公示01!#REF!&amp;".xls]表5'!h80")</f>
        <v>#REF!</v>
      </c>
      <c r="I80" t="e">
        <f ca="1">INDIRECT("'["&amp;公示01!#REF!&amp;".xls]表5'!i80")</f>
        <v>#REF!</v>
      </c>
      <c r="J80" t="e">
        <f ca="1">INDIRECT("'["&amp;公示01!#REF!&amp;".xls]表5'!j80")</f>
        <v>#REF!</v>
      </c>
      <c r="K80" t="e">
        <f ca="1">INDIRECT("'["&amp;公示01!#REF!&amp;".xls]表5'!k80")</f>
        <v>#REF!</v>
      </c>
      <c r="L80" t="e">
        <f ca="1">INDIRECT("'["&amp;公示01!#REF!&amp;".xls]表5'!l80")</f>
        <v>#REF!</v>
      </c>
    </row>
    <row r="81" spans="1:12" ht="14.25">
      <c r="A81" t="e">
        <f ca="1">INDIRECT("'["&amp;公示01!#REF!&amp;".xls]表5'!a81")</f>
        <v>#REF!</v>
      </c>
      <c r="B81" s="1" t="e">
        <f ca="1">INDIRECT("'["&amp;公示01!#REF!&amp;".xls]表5'!B81")</f>
        <v>#REF!</v>
      </c>
      <c r="C81" s="1" t="e">
        <f ca="1">INDIRECT("'["&amp;公示01!#REF!&amp;".xls]表5'!c81")</f>
        <v>#REF!</v>
      </c>
      <c r="D81" s="1" t="e">
        <f ca="1">INDIRECT("'["&amp;公示01!#REF!&amp;".xls]表5'!d81")</f>
        <v>#REF!</v>
      </c>
      <c r="E81" s="1" t="e">
        <f ca="1">INDIRECT("'["&amp;公示01!#REF!&amp;".xls]表5'!e81")</f>
        <v>#REF!</v>
      </c>
      <c r="F81" s="1" t="e">
        <f ca="1">INDIRECT("'["&amp;公示01!#REF!&amp;".xls]表5'!f81")</f>
        <v>#REF!</v>
      </c>
      <c r="G81" t="e">
        <f ca="1">INDIRECT("'["&amp;公示01!#REF!&amp;".xls]表5'!g81")</f>
        <v>#REF!</v>
      </c>
      <c r="H81" t="e">
        <f ca="1">INDIRECT("'["&amp;公示01!#REF!&amp;".xls]表5'!h81")</f>
        <v>#REF!</v>
      </c>
      <c r="I81" t="e">
        <f ca="1">INDIRECT("'["&amp;公示01!#REF!&amp;".xls]表5'!i81")</f>
        <v>#REF!</v>
      </c>
      <c r="J81" t="e">
        <f ca="1">INDIRECT("'["&amp;公示01!#REF!&amp;".xls]表5'!j81")</f>
        <v>#REF!</v>
      </c>
      <c r="K81" t="e">
        <f ca="1">INDIRECT("'["&amp;公示01!#REF!&amp;".xls]表5'!k81")</f>
        <v>#REF!</v>
      </c>
      <c r="L81" t="e">
        <f ca="1">INDIRECT("'["&amp;公示01!#REF!&amp;".xls]表5'!l81")</f>
        <v>#REF!</v>
      </c>
    </row>
    <row r="82" spans="1:12" ht="14.25">
      <c r="A82" t="e">
        <f ca="1">INDIRECT("'["&amp;公示01!#REF!&amp;".xls]表5'!a82")</f>
        <v>#REF!</v>
      </c>
      <c r="B82" s="1" t="e">
        <f ca="1">INDIRECT("'["&amp;公示01!#REF!&amp;".xls]表5'!B82")</f>
        <v>#REF!</v>
      </c>
      <c r="C82" s="1" t="e">
        <f ca="1">INDIRECT("'["&amp;公示01!#REF!&amp;".xls]表5'!c82")</f>
        <v>#REF!</v>
      </c>
      <c r="D82" s="1" t="e">
        <f ca="1">INDIRECT("'["&amp;公示01!#REF!&amp;".xls]表5'!d82")</f>
        <v>#REF!</v>
      </c>
      <c r="E82" s="1" t="e">
        <f ca="1">INDIRECT("'["&amp;公示01!#REF!&amp;".xls]表5'!e82")</f>
        <v>#REF!</v>
      </c>
      <c r="F82" s="1" t="e">
        <f ca="1">INDIRECT("'["&amp;公示01!#REF!&amp;".xls]表5'!f82")</f>
        <v>#REF!</v>
      </c>
      <c r="G82" t="e">
        <f ca="1">INDIRECT("'["&amp;公示01!#REF!&amp;".xls]表5'!g82")</f>
        <v>#REF!</v>
      </c>
      <c r="H82" t="e">
        <f ca="1">INDIRECT("'["&amp;公示01!#REF!&amp;".xls]表5'!h82")</f>
        <v>#REF!</v>
      </c>
      <c r="I82" t="e">
        <f ca="1">INDIRECT("'["&amp;公示01!#REF!&amp;".xls]表5'!i82")</f>
        <v>#REF!</v>
      </c>
      <c r="J82" t="e">
        <f ca="1">INDIRECT("'["&amp;公示01!#REF!&amp;".xls]表5'!j82")</f>
        <v>#REF!</v>
      </c>
      <c r="K82" t="e">
        <f ca="1">INDIRECT("'["&amp;公示01!#REF!&amp;".xls]表5'!k82")</f>
        <v>#REF!</v>
      </c>
      <c r="L82" t="e">
        <f ca="1">INDIRECT("'["&amp;公示01!#REF!&amp;".xls]表5'!l82")</f>
        <v>#REF!</v>
      </c>
    </row>
    <row r="83" spans="1:12" ht="14.25">
      <c r="A83" t="e">
        <f ca="1">INDIRECT("'["&amp;公示01!#REF!&amp;".xls]表5'!a83")</f>
        <v>#REF!</v>
      </c>
      <c r="B83" s="1" t="e">
        <f ca="1">INDIRECT("'["&amp;公示01!#REF!&amp;".xls]表5'!B83")</f>
        <v>#REF!</v>
      </c>
      <c r="C83" s="1" t="e">
        <f ca="1">INDIRECT("'["&amp;公示01!#REF!&amp;".xls]表5'!c83")</f>
        <v>#REF!</v>
      </c>
      <c r="D83" s="1" t="e">
        <f ca="1">INDIRECT("'["&amp;公示01!#REF!&amp;".xls]表5'!d83")</f>
        <v>#REF!</v>
      </c>
      <c r="E83" s="1" t="e">
        <f ca="1">INDIRECT("'["&amp;公示01!#REF!&amp;".xls]表5'!e83")</f>
        <v>#REF!</v>
      </c>
      <c r="F83" s="1" t="e">
        <f ca="1">INDIRECT("'["&amp;公示01!#REF!&amp;".xls]表5'!f83")</f>
        <v>#REF!</v>
      </c>
      <c r="G83" t="e">
        <f ca="1">INDIRECT("'["&amp;公示01!#REF!&amp;".xls]表5'!g83")</f>
        <v>#REF!</v>
      </c>
      <c r="H83" t="e">
        <f ca="1">INDIRECT("'["&amp;公示01!#REF!&amp;".xls]表5'!h83")</f>
        <v>#REF!</v>
      </c>
      <c r="I83" t="e">
        <f ca="1">INDIRECT("'["&amp;公示01!#REF!&amp;".xls]表5'!i83")</f>
        <v>#REF!</v>
      </c>
      <c r="J83" t="e">
        <f ca="1">INDIRECT("'["&amp;公示01!#REF!&amp;".xls]表5'!j83")</f>
        <v>#REF!</v>
      </c>
      <c r="K83" t="e">
        <f ca="1">INDIRECT("'["&amp;公示01!#REF!&amp;".xls]表5'!k83")</f>
        <v>#REF!</v>
      </c>
      <c r="L83" t="e">
        <f ca="1">INDIRECT("'["&amp;公示01!#REF!&amp;".xls]表5'!l83")</f>
        <v>#REF!</v>
      </c>
    </row>
    <row r="84" spans="1:12" ht="14.25">
      <c r="A84" t="e">
        <f ca="1">INDIRECT("'["&amp;公示01!#REF!&amp;".xls]表5'!a84")</f>
        <v>#REF!</v>
      </c>
      <c r="B84" s="1" t="e">
        <f ca="1">INDIRECT("'["&amp;公示01!#REF!&amp;".xls]表5'!B84")</f>
        <v>#REF!</v>
      </c>
      <c r="C84" s="1" t="e">
        <f ca="1">INDIRECT("'["&amp;公示01!#REF!&amp;".xls]表5'!c84")</f>
        <v>#REF!</v>
      </c>
      <c r="D84" s="1" t="e">
        <f ca="1">INDIRECT("'["&amp;公示01!#REF!&amp;".xls]表5'!d84")</f>
        <v>#REF!</v>
      </c>
      <c r="E84" s="1" t="e">
        <f ca="1">INDIRECT("'["&amp;公示01!#REF!&amp;".xls]表5'!e84")</f>
        <v>#REF!</v>
      </c>
      <c r="F84" s="1" t="e">
        <f ca="1">INDIRECT("'["&amp;公示01!#REF!&amp;".xls]表5'!f84")</f>
        <v>#REF!</v>
      </c>
      <c r="G84" t="e">
        <f ca="1">INDIRECT("'["&amp;公示01!#REF!&amp;".xls]表5'!g84")</f>
        <v>#REF!</v>
      </c>
      <c r="H84" t="e">
        <f ca="1">INDIRECT("'["&amp;公示01!#REF!&amp;".xls]表5'!h84")</f>
        <v>#REF!</v>
      </c>
      <c r="I84" t="e">
        <f ca="1">INDIRECT("'["&amp;公示01!#REF!&amp;".xls]表5'!i84")</f>
        <v>#REF!</v>
      </c>
      <c r="J84" t="e">
        <f ca="1">INDIRECT("'["&amp;公示01!#REF!&amp;".xls]表5'!j84")</f>
        <v>#REF!</v>
      </c>
      <c r="K84" t="e">
        <f ca="1">INDIRECT("'["&amp;公示01!#REF!&amp;".xls]表5'!k84")</f>
        <v>#REF!</v>
      </c>
      <c r="L84" t="e">
        <f ca="1">INDIRECT("'["&amp;公示01!#REF!&amp;".xls]表5'!l84")</f>
        <v>#REF!</v>
      </c>
    </row>
    <row r="85" spans="1:12" ht="14.25">
      <c r="A85" t="e">
        <f ca="1">INDIRECT("'["&amp;公示01!#REF!&amp;".xls]表5'!a85")</f>
        <v>#REF!</v>
      </c>
      <c r="B85" s="1" t="e">
        <f ca="1">INDIRECT("'["&amp;公示01!#REF!&amp;".xls]表5'!B85")</f>
        <v>#REF!</v>
      </c>
      <c r="C85" s="1" t="e">
        <f ca="1">INDIRECT("'["&amp;公示01!#REF!&amp;".xls]表5'!c85")</f>
        <v>#REF!</v>
      </c>
      <c r="D85" s="1" t="e">
        <f ca="1">INDIRECT("'["&amp;公示01!#REF!&amp;".xls]表5'!d85")</f>
        <v>#REF!</v>
      </c>
      <c r="E85" s="1" t="e">
        <f ca="1">INDIRECT("'["&amp;公示01!#REF!&amp;".xls]表5'!e85")</f>
        <v>#REF!</v>
      </c>
      <c r="F85" s="1" t="e">
        <f ca="1">INDIRECT("'["&amp;公示01!#REF!&amp;".xls]表5'!f85")</f>
        <v>#REF!</v>
      </c>
      <c r="G85" t="e">
        <f ca="1">INDIRECT("'["&amp;公示01!#REF!&amp;".xls]表5'!g85")</f>
        <v>#REF!</v>
      </c>
      <c r="H85" t="e">
        <f ca="1">INDIRECT("'["&amp;公示01!#REF!&amp;".xls]表5'!h85")</f>
        <v>#REF!</v>
      </c>
      <c r="I85" t="e">
        <f ca="1">INDIRECT("'["&amp;公示01!#REF!&amp;".xls]表5'!i85")</f>
        <v>#REF!</v>
      </c>
      <c r="J85" t="e">
        <f ca="1">INDIRECT("'["&amp;公示01!#REF!&amp;".xls]表5'!j85")</f>
        <v>#REF!</v>
      </c>
      <c r="K85" t="e">
        <f ca="1">INDIRECT("'["&amp;公示01!#REF!&amp;".xls]表5'!k85")</f>
        <v>#REF!</v>
      </c>
      <c r="L85" t="e">
        <f ca="1">INDIRECT("'["&amp;公示01!#REF!&amp;".xls]表5'!l85")</f>
        <v>#REF!</v>
      </c>
    </row>
    <row r="86" spans="1:12" ht="14.25">
      <c r="A86" t="e">
        <f ca="1">INDIRECT("'["&amp;公示01!#REF!&amp;".xls]表5'!a86")</f>
        <v>#REF!</v>
      </c>
      <c r="B86" s="1" t="e">
        <f ca="1">INDIRECT("'["&amp;公示01!#REF!&amp;".xls]表5'!B86")</f>
        <v>#REF!</v>
      </c>
      <c r="C86" s="1" t="e">
        <f ca="1">INDIRECT("'["&amp;公示01!#REF!&amp;".xls]表5'!c86")</f>
        <v>#REF!</v>
      </c>
      <c r="D86" s="1" t="e">
        <f ca="1">INDIRECT("'["&amp;公示01!#REF!&amp;".xls]表5'!d86")</f>
        <v>#REF!</v>
      </c>
      <c r="E86" s="1" t="e">
        <f ca="1">INDIRECT("'["&amp;公示01!#REF!&amp;".xls]表5'!e86")</f>
        <v>#REF!</v>
      </c>
      <c r="F86" s="1" t="e">
        <f ca="1">INDIRECT("'["&amp;公示01!#REF!&amp;".xls]表5'!f86")</f>
        <v>#REF!</v>
      </c>
      <c r="G86" t="e">
        <f ca="1">INDIRECT("'["&amp;公示01!#REF!&amp;".xls]表5'!g86")</f>
        <v>#REF!</v>
      </c>
      <c r="H86" t="e">
        <f ca="1">INDIRECT("'["&amp;公示01!#REF!&amp;".xls]表5'!h86")</f>
        <v>#REF!</v>
      </c>
      <c r="I86" t="e">
        <f ca="1">INDIRECT("'["&amp;公示01!#REF!&amp;".xls]表5'!i86")</f>
        <v>#REF!</v>
      </c>
      <c r="J86" t="e">
        <f ca="1">INDIRECT("'["&amp;公示01!#REF!&amp;".xls]表5'!j86")</f>
        <v>#REF!</v>
      </c>
      <c r="K86" t="e">
        <f ca="1">INDIRECT("'["&amp;公示01!#REF!&amp;".xls]表5'!k86")</f>
        <v>#REF!</v>
      </c>
      <c r="L86" t="e">
        <f ca="1">INDIRECT("'["&amp;公示01!#REF!&amp;".xls]表5'!l86")</f>
        <v>#REF!</v>
      </c>
    </row>
    <row r="87" spans="1:12" ht="14.25">
      <c r="A87" t="e">
        <f ca="1">INDIRECT("'["&amp;公示01!#REF!&amp;".xls]表5'!a87")</f>
        <v>#REF!</v>
      </c>
      <c r="B87" s="1" t="e">
        <f ca="1">INDIRECT("'["&amp;公示01!#REF!&amp;".xls]表5'!B87")</f>
        <v>#REF!</v>
      </c>
      <c r="C87" s="1" t="e">
        <f ca="1">INDIRECT("'["&amp;公示01!#REF!&amp;".xls]表5'!c87")</f>
        <v>#REF!</v>
      </c>
      <c r="D87" s="1" t="e">
        <f ca="1">INDIRECT("'["&amp;公示01!#REF!&amp;".xls]表5'!d87")</f>
        <v>#REF!</v>
      </c>
      <c r="E87" s="1" t="e">
        <f ca="1">INDIRECT("'["&amp;公示01!#REF!&amp;".xls]表5'!e87")</f>
        <v>#REF!</v>
      </c>
      <c r="F87" s="1" t="e">
        <f ca="1">INDIRECT("'["&amp;公示01!#REF!&amp;".xls]表5'!f87")</f>
        <v>#REF!</v>
      </c>
      <c r="G87" t="e">
        <f ca="1">INDIRECT("'["&amp;公示01!#REF!&amp;".xls]表5'!g87")</f>
        <v>#REF!</v>
      </c>
      <c r="H87" t="e">
        <f ca="1">INDIRECT("'["&amp;公示01!#REF!&amp;".xls]表5'!h87")</f>
        <v>#REF!</v>
      </c>
      <c r="I87" t="e">
        <f ca="1">INDIRECT("'["&amp;公示01!#REF!&amp;".xls]表5'!i87")</f>
        <v>#REF!</v>
      </c>
      <c r="J87" t="e">
        <f ca="1">INDIRECT("'["&amp;公示01!#REF!&amp;".xls]表5'!j87")</f>
        <v>#REF!</v>
      </c>
      <c r="K87" t="e">
        <f ca="1">INDIRECT("'["&amp;公示01!#REF!&amp;".xls]表5'!k87")</f>
        <v>#REF!</v>
      </c>
      <c r="L87" t="e">
        <f ca="1">INDIRECT("'["&amp;公示01!#REF!&amp;".xls]表5'!l87")</f>
        <v>#REF!</v>
      </c>
    </row>
    <row r="88" spans="1:12" ht="14.25">
      <c r="A88" t="e">
        <f ca="1">INDIRECT("'["&amp;公示01!#REF!&amp;".xls]表5'!a88")</f>
        <v>#REF!</v>
      </c>
      <c r="B88" s="1" t="e">
        <f ca="1">INDIRECT("'["&amp;公示01!#REF!&amp;".xls]表5'!B88")</f>
        <v>#REF!</v>
      </c>
      <c r="C88" s="1" t="e">
        <f ca="1">INDIRECT("'["&amp;公示01!#REF!&amp;".xls]表5'!c88")</f>
        <v>#REF!</v>
      </c>
      <c r="D88" s="1" t="e">
        <f ca="1">INDIRECT("'["&amp;公示01!#REF!&amp;".xls]表5'!d88")</f>
        <v>#REF!</v>
      </c>
      <c r="E88" s="1" t="e">
        <f ca="1">INDIRECT("'["&amp;公示01!#REF!&amp;".xls]表5'!e88")</f>
        <v>#REF!</v>
      </c>
      <c r="F88" s="1" t="e">
        <f ca="1">INDIRECT("'["&amp;公示01!#REF!&amp;".xls]表5'!f88")</f>
        <v>#REF!</v>
      </c>
      <c r="G88" t="e">
        <f ca="1">INDIRECT("'["&amp;公示01!#REF!&amp;".xls]表5'!g88")</f>
        <v>#REF!</v>
      </c>
      <c r="H88" t="e">
        <f ca="1">INDIRECT("'["&amp;公示01!#REF!&amp;".xls]表5'!h88")</f>
        <v>#REF!</v>
      </c>
      <c r="I88" t="e">
        <f ca="1">INDIRECT("'["&amp;公示01!#REF!&amp;".xls]表5'!i88")</f>
        <v>#REF!</v>
      </c>
      <c r="J88" t="e">
        <f ca="1">INDIRECT("'["&amp;公示01!#REF!&amp;".xls]表5'!j88")</f>
        <v>#REF!</v>
      </c>
      <c r="K88" t="e">
        <f ca="1">INDIRECT("'["&amp;公示01!#REF!&amp;".xls]表5'!k88")</f>
        <v>#REF!</v>
      </c>
      <c r="L88" t="e">
        <f ca="1">INDIRECT("'["&amp;公示01!#REF!&amp;".xls]表5'!l88")</f>
        <v>#REF!</v>
      </c>
    </row>
    <row r="89" spans="1:12" ht="14.25">
      <c r="A89" t="e">
        <f ca="1">INDIRECT("'["&amp;公示01!#REF!&amp;".xls]表5'!a89")</f>
        <v>#REF!</v>
      </c>
      <c r="B89" s="1" t="e">
        <f ca="1">INDIRECT("'["&amp;公示01!#REF!&amp;".xls]表5'!B89")</f>
        <v>#REF!</v>
      </c>
      <c r="C89" s="1" t="e">
        <f ca="1">INDIRECT("'["&amp;公示01!#REF!&amp;".xls]表5'!c89")</f>
        <v>#REF!</v>
      </c>
      <c r="D89" s="1" t="e">
        <f ca="1">INDIRECT("'["&amp;公示01!#REF!&amp;".xls]表5'!d89")</f>
        <v>#REF!</v>
      </c>
      <c r="E89" s="1" t="e">
        <f ca="1">INDIRECT("'["&amp;公示01!#REF!&amp;".xls]表5'!e89")</f>
        <v>#REF!</v>
      </c>
      <c r="F89" s="1" t="e">
        <f ca="1">INDIRECT("'["&amp;公示01!#REF!&amp;".xls]表5'!f89")</f>
        <v>#REF!</v>
      </c>
      <c r="G89" t="e">
        <f ca="1">INDIRECT("'["&amp;公示01!#REF!&amp;".xls]表5'!g89")</f>
        <v>#REF!</v>
      </c>
      <c r="H89" t="e">
        <f ca="1">INDIRECT("'["&amp;公示01!#REF!&amp;".xls]表5'!h89")</f>
        <v>#REF!</v>
      </c>
      <c r="I89" t="e">
        <f ca="1">INDIRECT("'["&amp;公示01!#REF!&amp;".xls]表5'!i89")</f>
        <v>#REF!</v>
      </c>
      <c r="J89" t="e">
        <f ca="1">INDIRECT("'["&amp;公示01!#REF!&amp;".xls]表5'!j89")</f>
        <v>#REF!</v>
      </c>
      <c r="K89" t="e">
        <f ca="1">INDIRECT("'["&amp;公示01!#REF!&amp;".xls]表5'!k89")</f>
        <v>#REF!</v>
      </c>
      <c r="L89" t="e">
        <f ca="1">INDIRECT("'["&amp;公示01!#REF!&amp;".xls]表5'!l89")</f>
        <v>#REF!</v>
      </c>
    </row>
    <row r="90" spans="1:12" ht="14.25">
      <c r="A90" t="e">
        <f ca="1">INDIRECT("'["&amp;公示01!#REF!&amp;".xls]表5'!a90")</f>
        <v>#REF!</v>
      </c>
      <c r="B90" s="1" t="e">
        <f ca="1">INDIRECT("'["&amp;公示01!#REF!&amp;".xls]表5'!B90")</f>
        <v>#REF!</v>
      </c>
      <c r="C90" s="1" t="e">
        <f ca="1">INDIRECT("'["&amp;公示01!#REF!&amp;".xls]表5'!c90")</f>
        <v>#REF!</v>
      </c>
      <c r="D90" s="1" t="e">
        <f ca="1">INDIRECT("'["&amp;公示01!#REF!&amp;".xls]表5'!d90")</f>
        <v>#REF!</v>
      </c>
      <c r="E90" s="1" t="e">
        <f ca="1">INDIRECT("'["&amp;公示01!#REF!&amp;".xls]表5'!e90")</f>
        <v>#REF!</v>
      </c>
      <c r="F90" s="1" t="e">
        <f ca="1">INDIRECT("'["&amp;公示01!#REF!&amp;".xls]表5'!f90")</f>
        <v>#REF!</v>
      </c>
      <c r="G90" t="e">
        <f ca="1">INDIRECT("'["&amp;公示01!#REF!&amp;".xls]表5'!g90")</f>
        <v>#REF!</v>
      </c>
      <c r="H90" t="e">
        <f ca="1">INDIRECT("'["&amp;公示01!#REF!&amp;".xls]表5'!h90")</f>
        <v>#REF!</v>
      </c>
      <c r="I90" t="e">
        <f ca="1">INDIRECT("'["&amp;公示01!#REF!&amp;".xls]表5'!i90")</f>
        <v>#REF!</v>
      </c>
      <c r="J90" t="e">
        <f ca="1">INDIRECT("'["&amp;公示01!#REF!&amp;".xls]表5'!j90")</f>
        <v>#REF!</v>
      </c>
      <c r="K90" t="e">
        <f ca="1">INDIRECT("'["&amp;公示01!#REF!&amp;".xls]表5'!k90")</f>
        <v>#REF!</v>
      </c>
      <c r="L90" t="e">
        <f ca="1">INDIRECT("'["&amp;公示01!#REF!&amp;".xls]表5'!l90")</f>
        <v>#REF!</v>
      </c>
    </row>
    <row r="91" spans="1:12" ht="14.25">
      <c r="A91" t="e">
        <f ca="1">INDIRECT("'["&amp;公示01!#REF!&amp;".xls]表5'!a91")</f>
        <v>#REF!</v>
      </c>
      <c r="B91" s="1" t="e">
        <f ca="1">INDIRECT("'["&amp;公示01!#REF!&amp;".xls]表5'!B91")</f>
        <v>#REF!</v>
      </c>
      <c r="C91" s="1" t="e">
        <f ca="1">INDIRECT("'["&amp;公示01!#REF!&amp;".xls]表5'!c91")</f>
        <v>#REF!</v>
      </c>
      <c r="D91" s="1" t="e">
        <f ca="1">INDIRECT("'["&amp;公示01!#REF!&amp;".xls]表5'!d91")</f>
        <v>#REF!</v>
      </c>
      <c r="E91" s="1" t="e">
        <f ca="1">INDIRECT("'["&amp;公示01!#REF!&amp;".xls]表5'!e91")</f>
        <v>#REF!</v>
      </c>
      <c r="F91" s="1" t="e">
        <f ca="1">INDIRECT("'["&amp;公示01!#REF!&amp;".xls]表5'!f91")</f>
        <v>#REF!</v>
      </c>
      <c r="G91" t="e">
        <f ca="1">INDIRECT("'["&amp;公示01!#REF!&amp;".xls]表5'!g91")</f>
        <v>#REF!</v>
      </c>
      <c r="H91" t="e">
        <f ca="1">INDIRECT("'["&amp;公示01!#REF!&amp;".xls]表5'!h91")</f>
        <v>#REF!</v>
      </c>
      <c r="I91" t="e">
        <f ca="1">INDIRECT("'["&amp;公示01!#REF!&amp;".xls]表5'!i91")</f>
        <v>#REF!</v>
      </c>
      <c r="J91" t="e">
        <f ca="1">INDIRECT("'["&amp;公示01!#REF!&amp;".xls]表5'!j91")</f>
        <v>#REF!</v>
      </c>
      <c r="K91" t="e">
        <f ca="1">INDIRECT("'["&amp;公示01!#REF!&amp;".xls]表5'!k91")</f>
        <v>#REF!</v>
      </c>
      <c r="L91" t="e">
        <f ca="1">INDIRECT("'["&amp;公示01!#REF!&amp;".xls]表5'!l91")</f>
        <v>#REF!</v>
      </c>
    </row>
    <row r="92" spans="1:12" ht="14.25">
      <c r="A92" t="e">
        <f ca="1">INDIRECT("'["&amp;公示01!#REF!&amp;".xls]表5'!a92")</f>
        <v>#REF!</v>
      </c>
      <c r="B92" s="1" t="e">
        <f ca="1">INDIRECT("'["&amp;公示01!#REF!&amp;".xls]表5'!B92")</f>
        <v>#REF!</v>
      </c>
      <c r="C92" s="1" t="e">
        <f ca="1">INDIRECT("'["&amp;公示01!#REF!&amp;".xls]表5'!c92")</f>
        <v>#REF!</v>
      </c>
      <c r="D92" s="1" t="e">
        <f ca="1">INDIRECT("'["&amp;公示01!#REF!&amp;".xls]表5'!d92")</f>
        <v>#REF!</v>
      </c>
      <c r="E92" s="1" t="e">
        <f ca="1">INDIRECT("'["&amp;公示01!#REF!&amp;".xls]表5'!e92")</f>
        <v>#REF!</v>
      </c>
      <c r="F92" s="1" t="e">
        <f ca="1">INDIRECT("'["&amp;公示01!#REF!&amp;".xls]表5'!f92")</f>
        <v>#REF!</v>
      </c>
      <c r="G92" t="e">
        <f ca="1">INDIRECT("'["&amp;公示01!#REF!&amp;".xls]表5'!g92")</f>
        <v>#REF!</v>
      </c>
      <c r="H92" t="e">
        <f ca="1">INDIRECT("'["&amp;公示01!#REF!&amp;".xls]表5'!h92")</f>
        <v>#REF!</v>
      </c>
      <c r="I92" t="e">
        <f ca="1">INDIRECT("'["&amp;公示01!#REF!&amp;".xls]表5'!i92")</f>
        <v>#REF!</v>
      </c>
      <c r="J92" t="e">
        <f ca="1">INDIRECT("'["&amp;公示01!#REF!&amp;".xls]表5'!j92")</f>
        <v>#REF!</v>
      </c>
      <c r="K92" t="e">
        <f ca="1">INDIRECT("'["&amp;公示01!#REF!&amp;".xls]表5'!k92")</f>
        <v>#REF!</v>
      </c>
      <c r="L92" t="e">
        <f ca="1">INDIRECT("'["&amp;公示01!#REF!&amp;".xls]表5'!l92")</f>
        <v>#REF!</v>
      </c>
    </row>
    <row r="93" spans="1:12" ht="14.25">
      <c r="A93" t="e">
        <f ca="1">INDIRECT("'["&amp;公示01!#REF!&amp;".xls]表5'!a93")</f>
        <v>#REF!</v>
      </c>
      <c r="B93" s="1" t="e">
        <f ca="1">INDIRECT("'["&amp;公示01!#REF!&amp;".xls]表5'!B93")</f>
        <v>#REF!</v>
      </c>
      <c r="C93" s="1" t="e">
        <f ca="1">INDIRECT("'["&amp;公示01!#REF!&amp;".xls]表5'!c93")</f>
        <v>#REF!</v>
      </c>
      <c r="D93" s="1" t="e">
        <f ca="1">INDIRECT("'["&amp;公示01!#REF!&amp;".xls]表5'!d93")</f>
        <v>#REF!</v>
      </c>
      <c r="E93" s="1" t="e">
        <f ca="1">INDIRECT("'["&amp;公示01!#REF!&amp;".xls]表5'!e93")</f>
        <v>#REF!</v>
      </c>
      <c r="F93" s="1" t="e">
        <f ca="1">INDIRECT("'["&amp;公示01!#REF!&amp;".xls]表5'!f93")</f>
        <v>#REF!</v>
      </c>
      <c r="G93" t="e">
        <f ca="1">INDIRECT("'["&amp;公示01!#REF!&amp;".xls]表5'!g93")</f>
        <v>#REF!</v>
      </c>
      <c r="H93" t="e">
        <f ca="1">INDIRECT("'["&amp;公示01!#REF!&amp;".xls]表5'!h93")</f>
        <v>#REF!</v>
      </c>
      <c r="I93" t="e">
        <f ca="1">INDIRECT("'["&amp;公示01!#REF!&amp;".xls]表5'!i93")</f>
        <v>#REF!</v>
      </c>
      <c r="J93" t="e">
        <f ca="1">INDIRECT("'["&amp;公示01!#REF!&amp;".xls]表5'!j93")</f>
        <v>#REF!</v>
      </c>
      <c r="K93" t="e">
        <f ca="1">INDIRECT("'["&amp;公示01!#REF!&amp;".xls]表5'!k93")</f>
        <v>#REF!</v>
      </c>
      <c r="L93" t="e">
        <f ca="1">INDIRECT("'["&amp;公示01!#REF!&amp;".xls]表5'!l93")</f>
        <v>#REF!</v>
      </c>
    </row>
    <row r="94" spans="1:12" ht="14.25">
      <c r="A94" t="e">
        <f ca="1">INDIRECT("'["&amp;公示01!#REF!&amp;".xls]表5'!a94")</f>
        <v>#REF!</v>
      </c>
      <c r="B94" s="1" t="e">
        <f ca="1">INDIRECT("'["&amp;公示01!#REF!&amp;".xls]表5'!B94")</f>
        <v>#REF!</v>
      </c>
      <c r="C94" s="1" t="e">
        <f ca="1">INDIRECT("'["&amp;公示01!#REF!&amp;".xls]表5'!c94")</f>
        <v>#REF!</v>
      </c>
      <c r="D94" s="1" t="e">
        <f ca="1">INDIRECT("'["&amp;公示01!#REF!&amp;".xls]表5'!d94")</f>
        <v>#REF!</v>
      </c>
      <c r="E94" s="1" t="e">
        <f ca="1">INDIRECT("'["&amp;公示01!#REF!&amp;".xls]表5'!e94")</f>
        <v>#REF!</v>
      </c>
      <c r="F94" s="1" t="e">
        <f ca="1">INDIRECT("'["&amp;公示01!#REF!&amp;".xls]表5'!f94")</f>
        <v>#REF!</v>
      </c>
      <c r="G94" t="e">
        <f ca="1">INDIRECT("'["&amp;公示01!#REF!&amp;".xls]表5'!g94")</f>
        <v>#REF!</v>
      </c>
      <c r="H94" t="e">
        <f ca="1">INDIRECT("'["&amp;公示01!#REF!&amp;".xls]表5'!h94")</f>
        <v>#REF!</v>
      </c>
      <c r="I94" t="e">
        <f ca="1">INDIRECT("'["&amp;公示01!#REF!&amp;".xls]表5'!i94")</f>
        <v>#REF!</v>
      </c>
      <c r="J94" t="e">
        <f ca="1">INDIRECT("'["&amp;公示01!#REF!&amp;".xls]表5'!j94")</f>
        <v>#REF!</v>
      </c>
      <c r="K94" t="e">
        <f ca="1">INDIRECT("'["&amp;公示01!#REF!&amp;".xls]表5'!k94")</f>
        <v>#REF!</v>
      </c>
      <c r="L94" t="e">
        <f ca="1">INDIRECT("'["&amp;公示01!#REF!&amp;".xls]表5'!l94")</f>
        <v>#REF!</v>
      </c>
    </row>
    <row r="95" spans="1:12" ht="14.25">
      <c r="A95" t="e">
        <f ca="1">INDIRECT("'["&amp;公示01!#REF!&amp;".xls]表5'!a95")</f>
        <v>#REF!</v>
      </c>
      <c r="B95" s="1" t="e">
        <f ca="1">INDIRECT("'["&amp;公示01!#REF!&amp;".xls]表5'!B95")</f>
        <v>#REF!</v>
      </c>
      <c r="C95" s="1" t="e">
        <f ca="1">INDIRECT("'["&amp;公示01!#REF!&amp;".xls]表5'!c95")</f>
        <v>#REF!</v>
      </c>
      <c r="D95" s="1" t="e">
        <f ca="1">INDIRECT("'["&amp;公示01!#REF!&amp;".xls]表5'!d95")</f>
        <v>#REF!</v>
      </c>
      <c r="E95" s="1" t="e">
        <f ca="1">INDIRECT("'["&amp;公示01!#REF!&amp;".xls]表5'!e95")</f>
        <v>#REF!</v>
      </c>
      <c r="F95" s="1" t="e">
        <f ca="1">INDIRECT("'["&amp;公示01!#REF!&amp;".xls]表5'!f95")</f>
        <v>#REF!</v>
      </c>
      <c r="G95" t="e">
        <f ca="1">INDIRECT("'["&amp;公示01!#REF!&amp;".xls]表5'!g95")</f>
        <v>#REF!</v>
      </c>
      <c r="H95" t="e">
        <f ca="1">INDIRECT("'["&amp;公示01!#REF!&amp;".xls]表5'!h95")</f>
        <v>#REF!</v>
      </c>
      <c r="I95" t="e">
        <f ca="1">INDIRECT("'["&amp;公示01!#REF!&amp;".xls]表5'!i95")</f>
        <v>#REF!</v>
      </c>
      <c r="J95" t="e">
        <f ca="1">INDIRECT("'["&amp;公示01!#REF!&amp;".xls]表5'!j95")</f>
        <v>#REF!</v>
      </c>
      <c r="K95" t="e">
        <f ca="1">INDIRECT("'["&amp;公示01!#REF!&amp;".xls]表5'!k95")</f>
        <v>#REF!</v>
      </c>
      <c r="L95" t="e">
        <f ca="1">INDIRECT("'["&amp;公示01!#REF!&amp;".xls]表5'!l95")</f>
        <v>#REF!</v>
      </c>
    </row>
    <row r="96" spans="1:12" ht="14.25">
      <c r="A96" t="e">
        <f ca="1">INDIRECT("'["&amp;公示01!#REF!&amp;".xls]表5'!a96")</f>
        <v>#REF!</v>
      </c>
      <c r="B96" s="1" t="e">
        <f ca="1">INDIRECT("'["&amp;公示01!#REF!&amp;".xls]表5'!B96")</f>
        <v>#REF!</v>
      </c>
      <c r="C96" s="1" t="e">
        <f ca="1">INDIRECT("'["&amp;公示01!#REF!&amp;".xls]表5'!c96")</f>
        <v>#REF!</v>
      </c>
      <c r="D96" s="1" t="e">
        <f ca="1">INDIRECT("'["&amp;公示01!#REF!&amp;".xls]表5'!d96")</f>
        <v>#REF!</v>
      </c>
      <c r="E96" s="1" t="e">
        <f ca="1">INDIRECT("'["&amp;公示01!#REF!&amp;".xls]表5'!e96")</f>
        <v>#REF!</v>
      </c>
      <c r="F96" s="1" t="e">
        <f ca="1">INDIRECT("'["&amp;公示01!#REF!&amp;".xls]表5'!f96")</f>
        <v>#REF!</v>
      </c>
      <c r="G96" t="e">
        <f ca="1">INDIRECT("'["&amp;公示01!#REF!&amp;".xls]表5'!g96")</f>
        <v>#REF!</v>
      </c>
      <c r="H96" t="e">
        <f ca="1">INDIRECT("'["&amp;公示01!#REF!&amp;".xls]表5'!h96")</f>
        <v>#REF!</v>
      </c>
      <c r="I96" t="e">
        <f ca="1">INDIRECT("'["&amp;公示01!#REF!&amp;".xls]表5'!i96")</f>
        <v>#REF!</v>
      </c>
      <c r="J96" t="e">
        <f ca="1">INDIRECT("'["&amp;公示01!#REF!&amp;".xls]表5'!j96")</f>
        <v>#REF!</v>
      </c>
      <c r="K96" t="e">
        <f ca="1">INDIRECT("'["&amp;公示01!#REF!&amp;".xls]表5'!k96")</f>
        <v>#REF!</v>
      </c>
      <c r="L96" t="e">
        <f ca="1">INDIRECT("'["&amp;公示01!#REF!&amp;".xls]表5'!l96")</f>
        <v>#REF!</v>
      </c>
    </row>
    <row r="97" spans="1:12" ht="14.25">
      <c r="A97" t="e">
        <f ca="1">INDIRECT("'["&amp;公示01!#REF!&amp;".xls]表5'!a97")</f>
        <v>#REF!</v>
      </c>
      <c r="B97" s="1" t="e">
        <f ca="1">INDIRECT("'["&amp;公示01!#REF!&amp;".xls]表5'!B97")</f>
        <v>#REF!</v>
      </c>
      <c r="C97" s="1" t="e">
        <f ca="1">INDIRECT("'["&amp;公示01!#REF!&amp;".xls]表5'!c97")</f>
        <v>#REF!</v>
      </c>
      <c r="D97" s="1" t="e">
        <f ca="1">INDIRECT("'["&amp;公示01!#REF!&amp;".xls]表5'!d97")</f>
        <v>#REF!</v>
      </c>
      <c r="E97" s="1" t="e">
        <f ca="1">INDIRECT("'["&amp;公示01!#REF!&amp;".xls]表5'!e97")</f>
        <v>#REF!</v>
      </c>
      <c r="F97" s="1" t="e">
        <f ca="1">INDIRECT("'["&amp;公示01!#REF!&amp;".xls]表5'!f97")</f>
        <v>#REF!</v>
      </c>
      <c r="G97" t="e">
        <f ca="1">INDIRECT("'["&amp;公示01!#REF!&amp;".xls]表5'!g97")</f>
        <v>#REF!</v>
      </c>
      <c r="H97" t="e">
        <f ca="1">INDIRECT("'["&amp;公示01!#REF!&amp;".xls]表5'!h97")</f>
        <v>#REF!</v>
      </c>
      <c r="I97" t="e">
        <f ca="1">INDIRECT("'["&amp;公示01!#REF!&amp;".xls]表5'!i97")</f>
        <v>#REF!</v>
      </c>
      <c r="J97" t="e">
        <f ca="1">INDIRECT("'["&amp;公示01!#REF!&amp;".xls]表5'!j97")</f>
        <v>#REF!</v>
      </c>
      <c r="K97" t="e">
        <f ca="1">INDIRECT("'["&amp;公示01!#REF!&amp;".xls]表5'!k97")</f>
        <v>#REF!</v>
      </c>
      <c r="L97" t="e">
        <f ca="1">INDIRECT("'["&amp;公示01!#REF!&amp;".xls]表5'!l97")</f>
        <v>#REF!</v>
      </c>
    </row>
    <row r="98" spans="1:12" ht="14.25">
      <c r="A98" t="e">
        <f ca="1">INDIRECT("'["&amp;公示01!#REF!&amp;".xls]表5'!a98")</f>
        <v>#REF!</v>
      </c>
      <c r="B98" s="1" t="e">
        <f ca="1">INDIRECT("'["&amp;公示01!#REF!&amp;".xls]表5'!B98")</f>
        <v>#REF!</v>
      </c>
      <c r="C98" s="1" t="e">
        <f ca="1">INDIRECT("'["&amp;公示01!#REF!&amp;".xls]表5'!c98")</f>
        <v>#REF!</v>
      </c>
      <c r="D98" s="1" t="e">
        <f ca="1">INDIRECT("'["&amp;公示01!#REF!&amp;".xls]表5'!d98")</f>
        <v>#REF!</v>
      </c>
      <c r="E98" s="1" t="e">
        <f ca="1">INDIRECT("'["&amp;公示01!#REF!&amp;".xls]表5'!e98")</f>
        <v>#REF!</v>
      </c>
      <c r="F98" s="1" t="e">
        <f ca="1">INDIRECT("'["&amp;公示01!#REF!&amp;".xls]表5'!f98")</f>
        <v>#REF!</v>
      </c>
      <c r="G98" t="e">
        <f ca="1">INDIRECT("'["&amp;公示01!#REF!&amp;".xls]表5'!g98")</f>
        <v>#REF!</v>
      </c>
      <c r="H98" t="e">
        <f ca="1">INDIRECT("'["&amp;公示01!#REF!&amp;".xls]表5'!h98")</f>
        <v>#REF!</v>
      </c>
      <c r="I98" t="e">
        <f ca="1">INDIRECT("'["&amp;公示01!#REF!&amp;".xls]表5'!i98")</f>
        <v>#REF!</v>
      </c>
      <c r="J98" t="e">
        <f ca="1">INDIRECT("'["&amp;公示01!#REF!&amp;".xls]表5'!j98")</f>
        <v>#REF!</v>
      </c>
      <c r="K98" t="e">
        <f ca="1">INDIRECT("'["&amp;公示01!#REF!&amp;".xls]表5'!k98")</f>
        <v>#REF!</v>
      </c>
      <c r="L98" t="e">
        <f ca="1">INDIRECT("'["&amp;公示01!#REF!&amp;".xls]表5'!l98")</f>
        <v>#REF!</v>
      </c>
    </row>
    <row r="99" spans="1:12" ht="14.25">
      <c r="A99" t="e">
        <f ca="1">INDIRECT("'["&amp;公示01!#REF!&amp;".xls]表5'!a99")</f>
        <v>#REF!</v>
      </c>
      <c r="B99" s="1" t="e">
        <f ca="1">INDIRECT("'["&amp;公示01!#REF!&amp;".xls]表5'!B99")</f>
        <v>#REF!</v>
      </c>
      <c r="C99" s="1" t="e">
        <f ca="1">INDIRECT("'["&amp;公示01!#REF!&amp;".xls]表5'!c99")</f>
        <v>#REF!</v>
      </c>
      <c r="D99" s="1" t="e">
        <f ca="1">INDIRECT("'["&amp;公示01!#REF!&amp;".xls]表5'!d99")</f>
        <v>#REF!</v>
      </c>
      <c r="E99" s="1" t="e">
        <f ca="1">INDIRECT("'["&amp;公示01!#REF!&amp;".xls]表5'!e99")</f>
        <v>#REF!</v>
      </c>
      <c r="F99" s="1" t="e">
        <f ca="1">INDIRECT("'["&amp;公示01!#REF!&amp;".xls]表5'!f99")</f>
        <v>#REF!</v>
      </c>
      <c r="G99" t="e">
        <f ca="1">INDIRECT("'["&amp;公示01!#REF!&amp;".xls]表5'!g99")</f>
        <v>#REF!</v>
      </c>
      <c r="H99" t="e">
        <f ca="1">INDIRECT("'["&amp;公示01!#REF!&amp;".xls]表5'!h99")</f>
        <v>#REF!</v>
      </c>
      <c r="I99" t="e">
        <f ca="1">INDIRECT("'["&amp;公示01!#REF!&amp;".xls]表5'!i99")</f>
        <v>#REF!</v>
      </c>
      <c r="J99" t="e">
        <f ca="1">INDIRECT("'["&amp;公示01!#REF!&amp;".xls]表5'!j99")</f>
        <v>#REF!</v>
      </c>
      <c r="K99" t="e">
        <f ca="1">INDIRECT("'["&amp;公示01!#REF!&amp;".xls]表5'!k99")</f>
        <v>#REF!</v>
      </c>
      <c r="L99" t="e">
        <f ca="1">INDIRECT("'["&amp;公示01!#REF!&amp;".xls]表5'!l99")</f>
        <v>#REF!</v>
      </c>
    </row>
    <row r="100" spans="1:12" ht="14.25">
      <c r="A100" t="e">
        <f ca="1">INDIRECT("'["&amp;公示01!#REF!&amp;".xls]表5'!a100")</f>
        <v>#REF!</v>
      </c>
      <c r="B100" s="1" t="e">
        <f ca="1">INDIRECT("'["&amp;公示01!#REF!&amp;".xls]表5'!B100")</f>
        <v>#REF!</v>
      </c>
      <c r="C100" s="1" t="e">
        <f ca="1">INDIRECT("'["&amp;公示01!#REF!&amp;".xls]表5'!c100")</f>
        <v>#REF!</v>
      </c>
      <c r="D100" s="1" t="e">
        <f ca="1">INDIRECT("'["&amp;公示01!#REF!&amp;".xls]表5'!d100")</f>
        <v>#REF!</v>
      </c>
      <c r="E100" s="1" t="e">
        <f ca="1">INDIRECT("'["&amp;公示01!#REF!&amp;".xls]表5'!e100")</f>
        <v>#REF!</v>
      </c>
      <c r="F100" s="1" t="e">
        <f ca="1">INDIRECT("'["&amp;公示01!#REF!&amp;".xls]表5'!f100")</f>
        <v>#REF!</v>
      </c>
      <c r="G100" t="e">
        <f ca="1">INDIRECT("'["&amp;公示01!#REF!&amp;".xls]表5'!g100")</f>
        <v>#REF!</v>
      </c>
      <c r="H100" t="e">
        <f ca="1">INDIRECT("'["&amp;公示01!#REF!&amp;".xls]表5'!h100")</f>
        <v>#REF!</v>
      </c>
      <c r="I100" t="e">
        <f ca="1">INDIRECT("'["&amp;公示01!#REF!&amp;".xls]表5'!i100")</f>
        <v>#REF!</v>
      </c>
      <c r="J100" t="e">
        <f ca="1">INDIRECT("'["&amp;公示01!#REF!&amp;".xls]表5'!j100")</f>
        <v>#REF!</v>
      </c>
      <c r="K100" t="e">
        <f ca="1">INDIRECT("'["&amp;公示01!#REF!&amp;".xls]表5'!k100")</f>
        <v>#REF!</v>
      </c>
      <c r="L100" t="e">
        <f ca="1">INDIRECT("'["&amp;公示01!#REF!&amp;".xls]表5'!l100")</f>
        <v>#REF!</v>
      </c>
    </row>
    <row r="101" spans="1:12" ht="14.25">
      <c r="A101" t="e">
        <f ca="1">INDIRECT("'["&amp;公示01!#REF!&amp;".xls]表5'!a101")</f>
        <v>#REF!</v>
      </c>
      <c r="B101" s="1" t="e">
        <f ca="1">INDIRECT("'["&amp;公示01!#REF!&amp;".xls]表5'!B101")</f>
        <v>#REF!</v>
      </c>
      <c r="C101" s="1" t="e">
        <f ca="1">INDIRECT("'["&amp;公示01!#REF!&amp;".xls]表5'!c101")</f>
        <v>#REF!</v>
      </c>
      <c r="D101" s="1" t="e">
        <f ca="1">INDIRECT("'["&amp;公示01!#REF!&amp;".xls]表5'!d101")</f>
        <v>#REF!</v>
      </c>
      <c r="E101" s="1" t="e">
        <f ca="1">INDIRECT("'["&amp;公示01!#REF!&amp;".xls]表5'!e101")</f>
        <v>#REF!</v>
      </c>
      <c r="F101" s="1" t="e">
        <f ca="1">INDIRECT("'["&amp;公示01!#REF!&amp;".xls]表5'!f101")</f>
        <v>#REF!</v>
      </c>
      <c r="G101" t="e">
        <f ca="1">INDIRECT("'["&amp;公示01!#REF!&amp;".xls]表5'!g101")</f>
        <v>#REF!</v>
      </c>
      <c r="H101" t="e">
        <f ca="1">INDIRECT("'["&amp;公示01!#REF!&amp;".xls]表5'!h101")</f>
        <v>#REF!</v>
      </c>
      <c r="I101" t="e">
        <f ca="1">INDIRECT("'["&amp;公示01!#REF!&amp;".xls]表5'!i101")</f>
        <v>#REF!</v>
      </c>
      <c r="J101" t="e">
        <f ca="1">INDIRECT("'["&amp;公示01!#REF!&amp;".xls]表5'!j101")</f>
        <v>#REF!</v>
      </c>
      <c r="K101" t="e">
        <f ca="1">INDIRECT("'["&amp;公示01!#REF!&amp;".xls]表5'!k101")</f>
        <v>#REF!</v>
      </c>
      <c r="L101" t="e">
        <f ca="1">INDIRECT("'["&amp;公示01!#REF!&amp;".xls]表5'!l101")</f>
        <v>#REF!</v>
      </c>
    </row>
    <row r="102" spans="1:12" ht="14.25">
      <c r="A102" t="e">
        <f ca="1">INDIRECT("'["&amp;公示01!#REF!&amp;".xls]表5'!a102")</f>
        <v>#REF!</v>
      </c>
      <c r="B102" s="1" t="e">
        <f ca="1">INDIRECT("'["&amp;公示01!#REF!&amp;".xls]表5'!B102")</f>
        <v>#REF!</v>
      </c>
      <c r="C102" s="1" t="e">
        <f ca="1">INDIRECT("'["&amp;公示01!#REF!&amp;".xls]表5'!c102")</f>
        <v>#REF!</v>
      </c>
      <c r="D102" s="1" t="e">
        <f ca="1">INDIRECT("'["&amp;公示01!#REF!&amp;".xls]表5'!d102")</f>
        <v>#REF!</v>
      </c>
      <c r="E102" s="1" t="e">
        <f ca="1">INDIRECT("'["&amp;公示01!#REF!&amp;".xls]表5'!e102")</f>
        <v>#REF!</v>
      </c>
      <c r="F102" s="1" t="e">
        <f ca="1">INDIRECT("'["&amp;公示01!#REF!&amp;".xls]表5'!f102")</f>
        <v>#REF!</v>
      </c>
      <c r="G102" t="e">
        <f ca="1">INDIRECT("'["&amp;公示01!#REF!&amp;".xls]表5'!g102")</f>
        <v>#REF!</v>
      </c>
      <c r="H102" t="e">
        <f ca="1">INDIRECT("'["&amp;公示01!#REF!&amp;".xls]表5'!h102")</f>
        <v>#REF!</v>
      </c>
      <c r="I102" t="e">
        <f ca="1">INDIRECT("'["&amp;公示01!#REF!&amp;".xls]表5'!i102")</f>
        <v>#REF!</v>
      </c>
      <c r="J102" t="e">
        <f ca="1">INDIRECT("'["&amp;公示01!#REF!&amp;".xls]表5'!j102")</f>
        <v>#REF!</v>
      </c>
      <c r="K102" t="e">
        <f ca="1">INDIRECT("'["&amp;公示01!#REF!&amp;".xls]表5'!k102")</f>
        <v>#REF!</v>
      </c>
      <c r="L102" t="e">
        <f ca="1">INDIRECT("'["&amp;公示01!#REF!&amp;".xls]表5'!l102")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selection activeCell="D24" sqref="D24"/>
    </sheetView>
  </sheetViews>
  <sheetFormatPr defaultColWidth="9.00390625" defaultRowHeight="14.25"/>
  <cols>
    <col min="2" max="6" width="9.00390625" style="1" customWidth="1"/>
  </cols>
  <sheetData>
    <row r="1" spans="1:12" ht="14.25">
      <c r="A1" t="e">
        <f ca="1">INDIRECT("'["&amp;公示01!#REF!&amp;".xls]表6'!a1")</f>
        <v>#REF!</v>
      </c>
      <c r="B1" s="1" t="e">
        <f ca="1">INDIRECT("'["&amp;公示01!#REF!&amp;".xls]表6'!B1")</f>
        <v>#REF!</v>
      </c>
      <c r="C1" s="1" t="e">
        <f ca="1">INDIRECT("'["&amp;公示01!#REF!&amp;".xls]表6'!c1")</f>
        <v>#REF!</v>
      </c>
      <c r="D1" s="1" t="e">
        <f ca="1">INDIRECT("'["&amp;公示01!#REF!&amp;".xls]表6'!d1")</f>
        <v>#REF!</v>
      </c>
      <c r="E1" s="1" t="e">
        <f ca="1">INDIRECT("'["&amp;公示01!#REF!&amp;".xls]表6'!e1")</f>
        <v>#REF!</v>
      </c>
      <c r="F1" s="1" t="e">
        <f ca="1">INDIRECT("'["&amp;公示01!#REF!&amp;".xls]表6'!f1")</f>
        <v>#REF!</v>
      </c>
      <c r="G1" t="e">
        <f ca="1">INDIRECT("'["&amp;公示01!#REF!&amp;".xls]表6'!g1")</f>
        <v>#REF!</v>
      </c>
      <c r="H1" t="e">
        <f ca="1">INDIRECT("'["&amp;公示01!#REF!&amp;".xls]表6'!h1")</f>
        <v>#REF!</v>
      </c>
      <c r="I1" t="e">
        <f ca="1">INDIRECT("'["&amp;公示01!#REF!&amp;".xls]表6'!i1")</f>
        <v>#REF!</v>
      </c>
      <c r="J1" t="e">
        <f ca="1">INDIRECT("'["&amp;公示01!#REF!&amp;".xls]表6'!j1")</f>
        <v>#REF!</v>
      </c>
      <c r="K1" t="e">
        <f ca="1">INDIRECT("'["&amp;公示01!#REF!&amp;".xls]表6'!k1")</f>
        <v>#REF!</v>
      </c>
      <c r="L1" t="e">
        <f ca="1">INDIRECT("'["&amp;公示01!#REF!&amp;".xls]表6'!l1")</f>
        <v>#REF!</v>
      </c>
    </row>
    <row r="2" spans="1:12" ht="14.25">
      <c r="A2" t="e">
        <f ca="1">INDIRECT("'["&amp;公示01!#REF!&amp;".xls]表6'!a2")</f>
        <v>#REF!</v>
      </c>
      <c r="B2" s="1" t="e">
        <f ca="1">INDIRECT("'["&amp;公示01!#REF!&amp;".xls]表6'!B2")</f>
        <v>#REF!</v>
      </c>
      <c r="C2" s="1" t="e">
        <f ca="1">INDIRECT("'["&amp;公示01!#REF!&amp;".xls]表6'!c2")</f>
        <v>#REF!</v>
      </c>
      <c r="D2" s="1" t="e">
        <f ca="1">INDIRECT("'["&amp;公示01!#REF!&amp;".xls]表6'!d2")</f>
        <v>#REF!</v>
      </c>
      <c r="E2" s="1" t="e">
        <f ca="1">INDIRECT("'["&amp;公示01!#REF!&amp;".xls]表6'!e2")</f>
        <v>#REF!</v>
      </c>
      <c r="F2" s="1" t="e">
        <f ca="1">INDIRECT("'["&amp;公示01!#REF!&amp;".xls]表6'!f2")</f>
        <v>#REF!</v>
      </c>
      <c r="G2" t="e">
        <f ca="1">INDIRECT("'["&amp;公示01!#REF!&amp;".xls]表6'!g2")</f>
        <v>#REF!</v>
      </c>
      <c r="H2" t="e">
        <f ca="1">INDIRECT("'["&amp;公示01!#REF!&amp;".xls]表6'!h2")</f>
        <v>#REF!</v>
      </c>
      <c r="I2" t="e">
        <f ca="1">INDIRECT("'["&amp;公示01!#REF!&amp;".xls]表6'!i2")</f>
        <v>#REF!</v>
      </c>
      <c r="J2" t="e">
        <f ca="1">INDIRECT("'["&amp;公示01!#REF!&amp;".xls]表6'!j2")</f>
        <v>#REF!</v>
      </c>
      <c r="K2" t="e">
        <f ca="1">INDIRECT("'["&amp;公示01!#REF!&amp;".xls]表6'!k2")</f>
        <v>#REF!</v>
      </c>
      <c r="L2" t="e">
        <f ca="1">INDIRECT("'["&amp;公示01!#REF!&amp;".xls]表6'!l2")</f>
        <v>#REF!</v>
      </c>
    </row>
    <row r="3" spans="1:12" ht="14.25">
      <c r="A3" t="e">
        <f ca="1">INDIRECT("'["&amp;公示01!#REF!&amp;".xls]表6'!a3")</f>
        <v>#REF!</v>
      </c>
      <c r="B3" s="1" t="e">
        <f ca="1">INDIRECT("'["&amp;公示01!#REF!&amp;".xls]表6'!B3")</f>
        <v>#REF!</v>
      </c>
      <c r="C3" s="1" t="e">
        <f ca="1">INDIRECT("'["&amp;公示01!#REF!&amp;".xls]表6'!c3")</f>
        <v>#REF!</v>
      </c>
      <c r="D3" s="1" t="e">
        <f ca="1">INDIRECT("'["&amp;公示01!#REF!&amp;".xls]表6'!d3")</f>
        <v>#REF!</v>
      </c>
      <c r="E3" s="1" t="e">
        <f ca="1">INDIRECT("'["&amp;公示01!#REF!&amp;".xls]表6'!e3")</f>
        <v>#REF!</v>
      </c>
      <c r="F3" s="1" t="e">
        <f ca="1">INDIRECT("'["&amp;公示01!#REF!&amp;".xls]表6'!f3")</f>
        <v>#REF!</v>
      </c>
      <c r="G3" t="e">
        <f ca="1">INDIRECT("'["&amp;公示01!#REF!&amp;".xls]表6'!g3")</f>
        <v>#REF!</v>
      </c>
      <c r="H3" t="e">
        <f ca="1">INDIRECT("'["&amp;公示01!#REF!&amp;".xls]表6'!h3")</f>
        <v>#REF!</v>
      </c>
      <c r="I3" t="e">
        <f ca="1">INDIRECT("'["&amp;公示01!#REF!&amp;".xls]表6'!i3")</f>
        <v>#REF!</v>
      </c>
      <c r="J3" t="e">
        <f ca="1">INDIRECT("'["&amp;公示01!#REF!&amp;".xls]表6'!j3")</f>
        <v>#REF!</v>
      </c>
      <c r="K3" t="e">
        <f ca="1">INDIRECT("'["&amp;公示01!#REF!&amp;".xls]表6'!k3")</f>
        <v>#REF!</v>
      </c>
      <c r="L3" t="e">
        <f ca="1">INDIRECT("'["&amp;公示01!#REF!&amp;".xls]表6'!l3")</f>
        <v>#REF!</v>
      </c>
    </row>
    <row r="4" spans="1:12" ht="14.25">
      <c r="A4" t="e">
        <f ca="1">INDIRECT("'["&amp;公示01!#REF!&amp;".xls]表6'!a4")</f>
        <v>#REF!</v>
      </c>
      <c r="B4" s="1" t="e">
        <f ca="1">INDIRECT("'["&amp;公示01!#REF!&amp;".xls]表6'!B4")</f>
        <v>#REF!</v>
      </c>
      <c r="C4" s="1" t="e">
        <f ca="1">INDIRECT("'["&amp;公示01!#REF!&amp;".xls]表6'!c4")</f>
        <v>#REF!</v>
      </c>
      <c r="D4" s="1" t="e">
        <f ca="1">INDIRECT("'["&amp;公示01!#REF!&amp;".xls]表6'!d4")</f>
        <v>#REF!</v>
      </c>
      <c r="E4" s="1" t="e">
        <f ca="1">INDIRECT("'["&amp;公示01!#REF!&amp;".xls]表6'!e4")</f>
        <v>#REF!</v>
      </c>
      <c r="F4" s="1" t="e">
        <f ca="1">INDIRECT("'["&amp;公示01!#REF!&amp;".xls]表6'!f4")</f>
        <v>#REF!</v>
      </c>
      <c r="G4" t="e">
        <f ca="1">INDIRECT("'["&amp;公示01!#REF!&amp;".xls]表6'!g4")</f>
        <v>#REF!</v>
      </c>
      <c r="H4" t="e">
        <f ca="1">INDIRECT("'["&amp;公示01!#REF!&amp;".xls]表6'!h4")</f>
        <v>#REF!</v>
      </c>
      <c r="I4" t="e">
        <f ca="1">INDIRECT("'["&amp;公示01!#REF!&amp;".xls]表6'!i4")</f>
        <v>#REF!</v>
      </c>
      <c r="J4" t="e">
        <f ca="1">INDIRECT("'["&amp;公示01!#REF!&amp;".xls]表6'!j4")</f>
        <v>#REF!</v>
      </c>
      <c r="K4" t="e">
        <f ca="1">INDIRECT("'["&amp;公示01!#REF!&amp;".xls]表6'!k4")</f>
        <v>#REF!</v>
      </c>
      <c r="L4" t="e">
        <f ca="1">INDIRECT("'["&amp;公示01!#REF!&amp;".xls]表6'!l4")</f>
        <v>#REF!</v>
      </c>
    </row>
    <row r="5" spans="1:12" ht="14.25">
      <c r="A5" t="e">
        <f ca="1">INDIRECT("'["&amp;公示01!#REF!&amp;".xls]表6'!a5")</f>
        <v>#REF!</v>
      </c>
      <c r="B5" s="1" t="e">
        <f ca="1">INDIRECT("'["&amp;公示01!#REF!&amp;".xls]表6'!B5")</f>
        <v>#REF!</v>
      </c>
      <c r="C5" s="1" t="e">
        <f ca="1">INDIRECT("'["&amp;公示01!#REF!&amp;".xls]表6'!c5")</f>
        <v>#REF!</v>
      </c>
      <c r="D5" s="1" t="e">
        <f ca="1">INDIRECT("'["&amp;公示01!#REF!&amp;".xls]表6'!d5")</f>
        <v>#REF!</v>
      </c>
      <c r="E5" s="1" t="e">
        <f ca="1">INDIRECT("'["&amp;公示01!#REF!&amp;".xls]表6'!e5")</f>
        <v>#REF!</v>
      </c>
      <c r="F5" s="1" t="e">
        <f ca="1">INDIRECT("'["&amp;公示01!#REF!&amp;".xls]表6'!f5")</f>
        <v>#REF!</v>
      </c>
      <c r="G5" t="e">
        <f ca="1">INDIRECT("'["&amp;公示01!#REF!&amp;".xls]表6'!g5")</f>
        <v>#REF!</v>
      </c>
      <c r="H5" t="e">
        <f ca="1">INDIRECT("'["&amp;公示01!#REF!&amp;".xls]表6'!h5")</f>
        <v>#REF!</v>
      </c>
      <c r="I5" t="e">
        <f ca="1">INDIRECT("'["&amp;公示01!#REF!&amp;".xls]表6'!i5")</f>
        <v>#REF!</v>
      </c>
      <c r="J5" t="e">
        <f ca="1">INDIRECT("'["&amp;公示01!#REF!&amp;".xls]表6'!j5")</f>
        <v>#REF!</v>
      </c>
      <c r="K5" t="e">
        <f ca="1">INDIRECT("'["&amp;公示01!#REF!&amp;".xls]表6'!k5")</f>
        <v>#REF!</v>
      </c>
      <c r="L5" t="e">
        <f ca="1">INDIRECT("'["&amp;公示01!#REF!&amp;".xls]表6'!l5")</f>
        <v>#REF!</v>
      </c>
    </row>
    <row r="6" spans="1:12" ht="14.25">
      <c r="A6" t="e">
        <f ca="1">INDIRECT("'["&amp;公示01!#REF!&amp;".xls]表6'!a6")</f>
        <v>#REF!</v>
      </c>
      <c r="B6" s="1" t="e">
        <f ca="1">INDIRECT("'["&amp;公示01!#REF!&amp;".xls]表6'!B6")</f>
        <v>#REF!</v>
      </c>
      <c r="C6" s="1" t="e">
        <f ca="1">INDIRECT("'["&amp;公示01!#REF!&amp;".xls]表6'!c6")</f>
        <v>#REF!</v>
      </c>
      <c r="D6" s="1" t="e">
        <f ca="1">INDIRECT("'["&amp;公示01!#REF!&amp;".xls]表6'!d6")</f>
        <v>#REF!</v>
      </c>
      <c r="E6" s="1" t="e">
        <f ca="1">INDIRECT("'["&amp;公示01!#REF!&amp;".xls]表6'!e6")</f>
        <v>#REF!</v>
      </c>
      <c r="F6" s="1" t="e">
        <f ca="1">INDIRECT("'["&amp;公示01!#REF!&amp;".xls]表6'!f6")</f>
        <v>#REF!</v>
      </c>
      <c r="G6" t="e">
        <f ca="1">INDIRECT("'["&amp;公示01!#REF!&amp;".xls]表6'!g6")</f>
        <v>#REF!</v>
      </c>
      <c r="H6" t="e">
        <f ca="1">INDIRECT("'["&amp;公示01!#REF!&amp;".xls]表6'!h6")</f>
        <v>#REF!</v>
      </c>
      <c r="I6" t="e">
        <f ca="1">INDIRECT("'["&amp;公示01!#REF!&amp;".xls]表6'!i6")</f>
        <v>#REF!</v>
      </c>
      <c r="J6" t="e">
        <f ca="1">INDIRECT("'["&amp;公示01!#REF!&amp;".xls]表6'!j6")</f>
        <v>#REF!</v>
      </c>
      <c r="K6" t="e">
        <f ca="1">INDIRECT("'["&amp;公示01!#REF!&amp;".xls]表6'!k6")</f>
        <v>#REF!</v>
      </c>
      <c r="L6" t="e">
        <f ca="1">INDIRECT("'["&amp;公示01!#REF!&amp;".xls]表6'!l6")</f>
        <v>#REF!</v>
      </c>
    </row>
    <row r="7" spans="1:12" ht="14.25">
      <c r="A7" t="e">
        <f ca="1">INDIRECT("'["&amp;公示01!#REF!&amp;".xls]表6'!a7")</f>
        <v>#REF!</v>
      </c>
      <c r="B7" s="1" t="e">
        <f ca="1">INDIRECT("'["&amp;公示01!#REF!&amp;".xls]表6'!B7")</f>
        <v>#REF!</v>
      </c>
      <c r="C7" s="1" t="e">
        <f ca="1">INDIRECT("'["&amp;公示01!#REF!&amp;".xls]表6'!c7")</f>
        <v>#REF!</v>
      </c>
      <c r="D7" s="1" t="e">
        <f ca="1">INDIRECT("'["&amp;公示01!#REF!&amp;".xls]表6'!d7")</f>
        <v>#REF!</v>
      </c>
      <c r="E7" s="1" t="e">
        <f ca="1">INDIRECT("'["&amp;公示01!#REF!&amp;".xls]表6'!e7")</f>
        <v>#REF!</v>
      </c>
      <c r="F7" s="1" t="e">
        <f ca="1">INDIRECT("'["&amp;公示01!#REF!&amp;".xls]表6'!f7")</f>
        <v>#REF!</v>
      </c>
      <c r="G7" t="e">
        <f ca="1">INDIRECT("'["&amp;公示01!#REF!&amp;".xls]表6'!g7")</f>
        <v>#REF!</v>
      </c>
      <c r="H7" t="e">
        <f ca="1">INDIRECT("'["&amp;公示01!#REF!&amp;".xls]表6'!h7")</f>
        <v>#REF!</v>
      </c>
      <c r="I7" t="e">
        <f ca="1">INDIRECT("'["&amp;公示01!#REF!&amp;".xls]表6'!i7")</f>
        <v>#REF!</v>
      </c>
      <c r="J7" t="e">
        <f ca="1">INDIRECT("'["&amp;公示01!#REF!&amp;".xls]表6'!j7")</f>
        <v>#REF!</v>
      </c>
      <c r="K7" t="e">
        <f ca="1">INDIRECT("'["&amp;公示01!#REF!&amp;".xls]表6'!k7")</f>
        <v>#REF!</v>
      </c>
      <c r="L7" t="e">
        <f ca="1">INDIRECT("'["&amp;公示01!#REF!&amp;".xls]表6'!l7")</f>
        <v>#REF!</v>
      </c>
    </row>
    <row r="8" spans="1:12" ht="14.25">
      <c r="A8" t="e">
        <f ca="1">INDIRECT("'["&amp;公示01!#REF!&amp;".xls]表6'!a8")</f>
        <v>#REF!</v>
      </c>
      <c r="B8" s="1" t="e">
        <f ca="1">INDIRECT("'["&amp;公示01!#REF!&amp;".xls]表6'!B8")</f>
        <v>#REF!</v>
      </c>
      <c r="C8" s="1" t="e">
        <f ca="1">INDIRECT("'["&amp;公示01!#REF!&amp;".xls]表6'!c8")</f>
        <v>#REF!</v>
      </c>
      <c r="D8" s="1" t="e">
        <f ca="1">INDIRECT("'["&amp;公示01!#REF!&amp;".xls]表6'!d8")</f>
        <v>#REF!</v>
      </c>
      <c r="E8" s="1" t="e">
        <f ca="1">INDIRECT("'["&amp;公示01!#REF!&amp;".xls]表6'!e8")</f>
        <v>#REF!</v>
      </c>
      <c r="F8" s="1" t="e">
        <f ca="1">INDIRECT("'["&amp;公示01!#REF!&amp;".xls]表6'!f8")</f>
        <v>#REF!</v>
      </c>
      <c r="G8" t="e">
        <f ca="1">INDIRECT("'["&amp;公示01!#REF!&amp;".xls]表6'!g8")</f>
        <v>#REF!</v>
      </c>
      <c r="H8" t="e">
        <f ca="1">INDIRECT("'["&amp;公示01!#REF!&amp;".xls]表6'!h8")</f>
        <v>#REF!</v>
      </c>
      <c r="I8" t="e">
        <f ca="1">INDIRECT("'["&amp;公示01!#REF!&amp;".xls]表6'!i8")</f>
        <v>#REF!</v>
      </c>
      <c r="J8" t="e">
        <f ca="1">INDIRECT("'["&amp;公示01!#REF!&amp;".xls]表6'!j8")</f>
        <v>#REF!</v>
      </c>
      <c r="K8" t="e">
        <f ca="1">INDIRECT("'["&amp;公示01!#REF!&amp;".xls]表6'!k8")</f>
        <v>#REF!</v>
      </c>
      <c r="L8" t="e">
        <f ca="1">INDIRECT("'["&amp;公示01!#REF!&amp;".xls]表6'!l8")</f>
        <v>#REF!</v>
      </c>
    </row>
    <row r="9" spans="1:12" ht="14.25">
      <c r="A9" t="e">
        <f ca="1">INDIRECT("'["&amp;公示01!#REF!&amp;".xls]表6'!a9")</f>
        <v>#REF!</v>
      </c>
      <c r="B9" s="1" t="e">
        <f ca="1">INDIRECT("'["&amp;公示01!#REF!&amp;".xls]表6'!B9")</f>
        <v>#REF!</v>
      </c>
      <c r="C9" s="1" t="e">
        <f ca="1">INDIRECT("'["&amp;公示01!#REF!&amp;".xls]表6'!c9")</f>
        <v>#REF!</v>
      </c>
      <c r="D9" s="1" t="e">
        <f ca="1">INDIRECT("'["&amp;公示01!#REF!&amp;".xls]表6'!d9")</f>
        <v>#REF!</v>
      </c>
      <c r="E9" s="1" t="e">
        <f ca="1">INDIRECT("'["&amp;公示01!#REF!&amp;".xls]表6'!e9")</f>
        <v>#REF!</v>
      </c>
      <c r="F9" s="1" t="e">
        <f ca="1">INDIRECT("'["&amp;公示01!#REF!&amp;".xls]表6'!f9")</f>
        <v>#REF!</v>
      </c>
      <c r="G9" t="e">
        <f ca="1">INDIRECT("'["&amp;公示01!#REF!&amp;".xls]表6'!g9")</f>
        <v>#REF!</v>
      </c>
      <c r="H9" t="e">
        <f ca="1">INDIRECT("'["&amp;公示01!#REF!&amp;".xls]表6'!h9")</f>
        <v>#REF!</v>
      </c>
      <c r="I9" t="e">
        <f ca="1">INDIRECT("'["&amp;公示01!#REF!&amp;".xls]表6'!i9")</f>
        <v>#REF!</v>
      </c>
      <c r="J9" t="e">
        <f ca="1">INDIRECT("'["&amp;公示01!#REF!&amp;".xls]表6'!j9")</f>
        <v>#REF!</v>
      </c>
      <c r="K9" t="e">
        <f ca="1">INDIRECT("'["&amp;公示01!#REF!&amp;".xls]表6'!k9")</f>
        <v>#REF!</v>
      </c>
      <c r="L9" t="e">
        <f ca="1">INDIRECT("'["&amp;公示01!#REF!&amp;".xls]表6'!l9")</f>
        <v>#REF!</v>
      </c>
    </row>
    <row r="10" spans="1:12" ht="14.25">
      <c r="A10" t="e">
        <f ca="1">INDIRECT("'["&amp;公示01!#REF!&amp;".xls]表6'!a10")</f>
        <v>#REF!</v>
      </c>
      <c r="B10" s="1" t="e">
        <f ca="1">INDIRECT("'["&amp;公示01!#REF!&amp;".xls]表6'!B10")</f>
        <v>#REF!</v>
      </c>
      <c r="C10" s="1" t="e">
        <f ca="1">INDIRECT("'["&amp;公示01!#REF!&amp;".xls]表6'!c10")</f>
        <v>#REF!</v>
      </c>
      <c r="D10" s="1" t="e">
        <f ca="1">INDIRECT("'["&amp;公示01!#REF!&amp;".xls]表6'!d10")</f>
        <v>#REF!</v>
      </c>
      <c r="E10" s="1" t="e">
        <f ca="1">INDIRECT("'["&amp;公示01!#REF!&amp;".xls]表6'!e10")</f>
        <v>#REF!</v>
      </c>
      <c r="F10" s="1" t="e">
        <f ca="1">INDIRECT("'["&amp;公示01!#REF!&amp;".xls]表6'!f10")</f>
        <v>#REF!</v>
      </c>
      <c r="G10" t="e">
        <f ca="1">INDIRECT("'["&amp;公示01!#REF!&amp;".xls]表6'!g10")</f>
        <v>#REF!</v>
      </c>
      <c r="H10" t="e">
        <f ca="1">INDIRECT("'["&amp;公示01!#REF!&amp;".xls]表6'!h10")</f>
        <v>#REF!</v>
      </c>
      <c r="I10" t="e">
        <f ca="1">INDIRECT("'["&amp;公示01!#REF!&amp;".xls]表6'!i10")</f>
        <v>#REF!</v>
      </c>
      <c r="J10" t="e">
        <f ca="1">INDIRECT("'["&amp;公示01!#REF!&amp;".xls]表6'!j10")</f>
        <v>#REF!</v>
      </c>
      <c r="K10" t="e">
        <f ca="1">INDIRECT("'["&amp;公示01!#REF!&amp;".xls]表6'!k10")</f>
        <v>#REF!</v>
      </c>
      <c r="L10" t="e">
        <f ca="1">INDIRECT("'["&amp;公示01!#REF!&amp;".xls]表6'!l10")</f>
        <v>#REF!</v>
      </c>
    </row>
    <row r="11" spans="1:12" ht="14.25">
      <c r="A11" t="e">
        <f ca="1">INDIRECT("'["&amp;公示01!#REF!&amp;".xls]表6'!a11")</f>
        <v>#REF!</v>
      </c>
      <c r="B11" s="1" t="e">
        <f ca="1">INDIRECT("'["&amp;公示01!#REF!&amp;".xls]表6'!B11")</f>
        <v>#REF!</v>
      </c>
      <c r="C11" s="1" t="e">
        <f ca="1">INDIRECT("'["&amp;公示01!#REF!&amp;".xls]表6'!c11")</f>
        <v>#REF!</v>
      </c>
      <c r="D11" s="1" t="e">
        <f ca="1">INDIRECT("'["&amp;公示01!#REF!&amp;".xls]表6'!d11")</f>
        <v>#REF!</v>
      </c>
      <c r="E11" s="1" t="e">
        <f ca="1">INDIRECT("'["&amp;公示01!#REF!&amp;".xls]表6'!e11")</f>
        <v>#REF!</v>
      </c>
      <c r="F11" s="1" t="e">
        <f ca="1">INDIRECT("'["&amp;公示01!#REF!&amp;".xls]表6'!f11")</f>
        <v>#REF!</v>
      </c>
      <c r="G11" t="e">
        <f ca="1">INDIRECT("'["&amp;公示01!#REF!&amp;".xls]表6'!g11")</f>
        <v>#REF!</v>
      </c>
      <c r="H11" t="e">
        <f ca="1">INDIRECT("'["&amp;公示01!#REF!&amp;".xls]表6'!h11")</f>
        <v>#REF!</v>
      </c>
      <c r="I11" t="e">
        <f ca="1">INDIRECT("'["&amp;公示01!#REF!&amp;".xls]表6'!i11")</f>
        <v>#REF!</v>
      </c>
      <c r="J11" t="e">
        <f ca="1">INDIRECT("'["&amp;公示01!#REF!&amp;".xls]表6'!j11")</f>
        <v>#REF!</v>
      </c>
      <c r="K11" t="e">
        <f ca="1">INDIRECT("'["&amp;公示01!#REF!&amp;".xls]表6'!k11")</f>
        <v>#REF!</v>
      </c>
      <c r="L11" t="e">
        <f ca="1">INDIRECT("'["&amp;公示01!#REF!&amp;".xls]表6'!l11")</f>
        <v>#REF!</v>
      </c>
    </row>
    <row r="12" spans="1:12" ht="14.25">
      <c r="A12" t="e">
        <f ca="1">INDIRECT("'["&amp;公示01!#REF!&amp;".xls]表6'!a12")</f>
        <v>#REF!</v>
      </c>
      <c r="B12" s="1" t="e">
        <f ca="1">INDIRECT("'["&amp;公示01!#REF!&amp;".xls]表6'!B12")</f>
        <v>#REF!</v>
      </c>
      <c r="C12" s="1" t="e">
        <f ca="1">INDIRECT("'["&amp;公示01!#REF!&amp;".xls]表6'!c12")</f>
        <v>#REF!</v>
      </c>
      <c r="D12" s="1" t="e">
        <f ca="1">INDIRECT("'["&amp;公示01!#REF!&amp;".xls]表6'!d12")</f>
        <v>#REF!</v>
      </c>
      <c r="E12" s="1" t="e">
        <f ca="1">INDIRECT("'["&amp;公示01!#REF!&amp;".xls]表6'!e12")</f>
        <v>#REF!</v>
      </c>
      <c r="F12" s="1" t="e">
        <f ca="1">INDIRECT("'["&amp;公示01!#REF!&amp;".xls]表6'!f12")</f>
        <v>#REF!</v>
      </c>
      <c r="G12" t="e">
        <f ca="1">INDIRECT("'["&amp;公示01!#REF!&amp;".xls]表6'!g12")</f>
        <v>#REF!</v>
      </c>
      <c r="H12" t="e">
        <f ca="1">INDIRECT("'["&amp;公示01!#REF!&amp;".xls]表6'!h12")</f>
        <v>#REF!</v>
      </c>
      <c r="I12" t="e">
        <f ca="1">INDIRECT("'["&amp;公示01!#REF!&amp;".xls]表6'!i12")</f>
        <v>#REF!</v>
      </c>
      <c r="J12" t="e">
        <f ca="1">INDIRECT("'["&amp;公示01!#REF!&amp;".xls]表6'!j12")</f>
        <v>#REF!</v>
      </c>
      <c r="K12" t="e">
        <f ca="1">INDIRECT("'["&amp;公示01!#REF!&amp;".xls]表6'!k12")</f>
        <v>#REF!</v>
      </c>
      <c r="L12" t="e">
        <f ca="1">INDIRECT("'["&amp;公示01!#REF!&amp;".xls]表6'!l12")</f>
        <v>#REF!</v>
      </c>
    </row>
    <row r="13" spans="1:12" ht="14.25">
      <c r="A13" t="e">
        <f ca="1">INDIRECT("'["&amp;公示01!#REF!&amp;".xls]表6'!a13")</f>
        <v>#REF!</v>
      </c>
      <c r="B13" s="1" t="e">
        <f ca="1">INDIRECT("'["&amp;公示01!#REF!&amp;".xls]表6'!B13")</f>
        <v>#REF!</v>
      </c>
      <c r="C13" s="1" t="e">
        <f ca="1">INDIRECT("'["&amp;公示01!#REF!&amp;".xls]表6'!c13")</f>
        <v>#REF!</v>
      </c>
      <c r="D13" s="1" t="e">
        <f ca="1">INDIRECT("'["&amp;公示01!#REF!&amp;".xls]表6'!d13")</f>
        <v>#REF!</v>
      </c>
      <c r="E13" s="1" t="e">
        <f ca="1">INDIRECT("'["&amp;公示01!#REF!&amp;".xls]表6'!e13")</f>
        <v>#REF!</v>
      </c>
      <c r="F13" s="1" t="e">
        <f ca="1">INDIRECT("'["&amp;公示01!#REF!&amp;".xls]表6'!f13")</f>
        <v>#REF!</v>
      </c>
      <c r="G13" t="e">
        <f ca="1">INDIRECT("'["&amp;公示01!#REF!&amp;".xls]表6'!g13")</f>
        <v>#REF!</v>
      </c>
      <c r="H13" t="e">
        <f ca="1">INDIRECT("'["&amp;公示01!#REF!&amp;".xls]表6'!h13")</f>
        <v>#REF!</v>
      </c>
      <c r="I13" t="e">
        <f ca="1">INDIRECT("'["&amp;公示01!#REF!&amp;".xls]表6'!i13")</f>
        <v>#REF!</v>
      </c>
      <c r="J13" t="e">
        <f ca="1">INDIRECT("'["&amp;公示01!#REF!&amp;".xls]表6'!j13")</f>
        <v>#REF!</v>
      </c>
      <c r="K13" t="e">
        <f ca="1">INDIRECT("'["&amp;公示01!#REF!&amp;".xls]表6'!k13")</f>
        <v>#REF!</v>
      </c>
      <c r="L13" t="e">
        <f ca="1">INDIRECT("'["&amp;公示01!#REF!&amp;".xls]表6'!l13")</f>
        <v>#REF!</v>
      </c>
    </row>
    <row r="14" spans="1:12" ht="14.25">
      <c r="A14" t="e">
        <f ca="1">INDIRECT("'["&amp;公示01!#REF!&amp;".xls]表6'!a14")</f>
        <v>#REF!</v>
      </c>
      <c r="B14" s="1" t="e">
        <f ca="1">INDIRECT("'["&amp;公示01!#REF!&amp;".xls]表6'!B14")</f>
        <v>#REF!</v>
      </c>
      <c r="C14" s="1" t="e">
        <f ca="1">INDIRECT("'["&amp;公示01!#REF!&amp;".xls]表6'!c14")</f>
        <v>#REF!</v>
      </c>
      <c r="D14" s="1" t="e">
        <f ca="1">INDIRECT("'["&amp;公示01!#REF!&amp;".xls]表6'!d14")</f>
        <v>#REF!</v>
      </c>
      <c r="E14" s="1" t="e">
        <f ca="1">INDIRECT("'["&amp;公示01!#REF!&amp;".xls]表6'!e14")</f>
        <v>#REF!</v>
      </c>
      <c r="F14" s="1" t="e">
        <f ca="1">INDIRECT("'["&amp;公示01!#REF!&amp;".xls]表6'!f14")</f>
        <v>#REF!</v>
      </c>
      <c r="G14" t="e">
        <f ca="1">INDIRECT("'["&amp;公示01!#REF!&amp;".xls]表6'!g14")</f>
        <v>#REF!</v>
      </c>
      <c r="H14" t="e">
        <f ca="1">INDIRECT("'["&amp;公示01!#REF!&amp;".xls]表6'!h14")</f>
        <v>#REF!</v>
      </c>
      <c r="I14" t="e">
        <f ca="1">INDIRECT("'["&amp;公示01!#REF!&amp;".xls]表6'!i14")</f>
        <v>#REF!</v>
      </c>
      <c r="J14" t="e">
        <f ca="1">INDIRECT("'["&amp;公示01!#REF!&amp;".xls]表6'!j14")</f>
        <v>#REF!</v>
      </c>
      <c r="K14" t="e">
        <f ca="1">INDIRECT("'["&amp;公示01!#REF!&amp;".xls]表6'!k14")</f>
        <v>#REF!</v>
      </c>
      <c r="L14" t="e">
        <f ca="1">INDIRECT("'["&amp;公示01!#REF!&amp;".xls]表6'!l14")</f>
        <v>#REF!</v>
      </c>
    </row>
    <row r="15" spans="1:12" ht="14.25">
      <c r="A15" t="e">
        <f ca="1">INDIRECT("'["&amp;公示01!#REF!&amp;".xls]表6'!a15")</f>
        <v>#REF!</v>
      </c>
      <c r="B15" s="1" t="e">
        <f ca="1">INDIRECT("'["&amp;公示01!#REF!&amp;".xls]表6'!B15")</f>
        <v>#REF!</v>
      </c>
      <c r="C15" s="1" t="e">
        <f ca="1">INDIRECT("'["&amp;公示01!#REF!&amp;".xls]表6'!c15")</f>
        <v>#REF!</v>
      </c>
      <c r="D15" s="1" t="e">
        <f ca="1">INDIRECT("'["&amp;公示01!#REF!&amp;".xls]表6'!d15")</f>
        <v>#REF!</v>
      </c>
      <c r="E15" s="1" t="e">
        <f ca="1">INDIRECT("'["&amp;公示01!#REF!&amp;".xls]表6'!e15")</f>
        <v>#REF!</v>
      </c>
      <c r="F15" s="1" t="e">
        <f ca="1">INDIRECT("'["&amp;公示01!#REF!&amp;".xls]表6'!f15")</f>
        <v>#REF!</v>
      </c>
      <c r="G15" t="e">
        <f ca="1">INDIRECT("'["&amp;公示01!#REF!&amp;".xls]表6'!g15")</f>
        <v>#REF!</v>
      </c>
      <c r="H15" t="e">
        <f ca="1">INDIRECT("'["&amp;公示01!#REF!&amp;".xls]表6'!h15")</f>
        <v>#REF!</v>
      </c>
      <c r="I15" t="e">
        <f ca="1">INDIRECT("'["&amp;公示01!#REF!&amp;".xls]表6'!i15")</f>
        <v>#REF!</v>
      </c>
      <c r="J15" t="e">
        <f ca="1">INDIRECT("'["&amp;公示01!#REF!&amp;".xls]表6'!j15")</f>
        <v>#REF!</v>
      </c>
      <c r="K15" t="e">
        <f ca="1">INDIRECT("'["&amp;公示01!#REF!&amp;".xls]表6'!k15")</f>
        <v>#REF!</v>
      </c>
      <c r="L15" t="e">
        <f ca="1">INDIRECT("'["&amp;公示01!#REF!&amp;".xls]表6'!l15")</f>
        <v>#REF!</v>
      </c>
    </row>
    <row r="16" spans="1:12" ht="14.25">
      <c r="A16" t="e">
        <f ca="1">INDIRECT("'["&amp;公示01!#REF!&amp;".xls]表6'!a16")</f>
        <v>#REF!</v>
      </c>
      <c r="B16" s="1" t="e">
        <f ca="1">INDIRECT("'["&amp;公示01!#REF!&amp;".xls]表6'!B16")</f>
        <v>#REF!</v>
      </c>
      <c r="C16" s="1" t="e">
        <f ca="1">INDIRECT("'["&amp;公示01!#REF!&amp;".xls]表6'!c16")</f>
        <v>#REF!</v>
      </c>
      <c r="D16" s="1" t="e">
        <f ca="1">INDIRECT("'["&amp;公示01!#REF!&amp;".xls]表6'!d16")</f>
        <v>#REF!</v>
      </c>
      <c r="E16" s="1" t="e">
        <f ca="1">INDIRECT("'["&amp;公示01!#REF!&amp;".xls]表6'!e16")</f>
        <v>#REF!</v>
      </c>
      <c r="F16" s="1" t="e">
        <f ca="1">INDIRECT("'["&amp;公示01!#REF!&amp;".xls]表6'!f16")</f>
        <v>#REF!</v>
      </c>
      <c r="G16" t="e">
        <f ca="1">INDIRECT("'["&amp;公示01!#REF!&amp;".xls]表6'!g16")</f>
        <v>#REF!</v>
      </c>
      <c r="H16" t="e">
        <f ca="1">INDIRECT("'["&amp;公示01!#REF!&amp;".xls]表6'!h16")</f>
        <v>#REF!</v>
      </c>
      <c r="I16" t="e">
        <f ca="1">INDIRECT("'["&amp;公示01!#REF!&amp;".xls]表6'!i16")</f>
        <v>#REF!</v>
      </c>
      <c r="J16" t="e">
        <f ca="1">INDIRECT("'["&amp;公示01!#REF!&amp;".xls]表6'!j16")</f>
        <v>#REF!</v>
      </c>
      <c r="K16" t="e">
        <f ca="1">INDIRECT("'["&amp;公示01!#REF!&amp;".xls]表6'!k16")</f>
        <v>#REF!</v>
      </c>
      <c r="L16" t="e">
        <f ca="1">INDIRECT("'["&amp;公示01!#REF!&amp;".xls]表6'!l16")</f>
        <v>#REF!</v>
      </c>
    </row>
    <row r="17" spans="1:12" ht="14.25">
      <c r="A17" t="e">
        <f ca="1">INDIRECT("'["&amp;公示01!#REF!&amp;".xls]表6'!a17")</f>
        <v>#REF!</v>
      </c>
      <c r="B17" s="1" t="e">
        <f ca="1">INDIRECT("'["&amp;公示01!#REF!&amp;".xls]表6'!B17")</f>
        <v>#REF!</v>
      </c>
      <c r="C17" s="1" t="e">
        <f ca="1">INDIRECT("'["&amp;公示01!#REF!&amp;".xls]表6'!c17")</f>
        <v>#REF!</v>
      </c>
      <c r="D17" s="1" t="e">
        <f ca="1">INDIRECT("'["&amp;公示01!#REF!&amp;".xls]表6'!d17")</f>
        <v>#REF!</v>
      </c>
      <c r="E17" s="1" t="e">
        <f ca="1">INDIRECT("'["&amp;公示01!#REF!&amp;".xls]表6'!e17")</f>
        <v>#REF!</v>
      </c>
      <c r="F17" s="1" t="e">
        <f ca="1">INDIRECT("'["&amp;公示01!#REF!&amp;".xls]表6'!f17")</f>
        <v>#REF!</v>
      </c>
      <c r="G17" t="e">
        <f ca="1">INDIRECT("'["&amp;公示01!#REF!&amp;".xls]表6'!g17")</f>
        <v>#REF!</v>
      </c>
      <c r="H17" t="e">
        <f ca="1">INDIRECT("'["&amp;公示01!#REF!&amp;".xls]表6'!h17")</f>
        <v>#REF!</v>
      </c>
      <c r="I17" t="e">
        <f ca="1">INDIRECT("'["&amp;公示01!#REF!&amp;".xls]表6'!i17")</f>
        <v>#REF!</v>
      </c>
      <c r="J17" t="e">
        <f ca="1">INDIRECT("'["&amp;公示01!#REF!&amp;".xls]表6'!j17")</f>
        <v>#REF!</v>
      </c>
      <c r="K17" t="e">
        <f ca="1">INDIRECT("'["&amp;公示01!#REF!&amp;".xls]表6'!k17")</f>
        <v>#REF!</v>
      </c>
      <c r="L17" t="e">
        <f ca="1">INDIRECT("'["&amp;公示01!#REF!&amp;".xls]表6'!l17")</f>
        <v>#REF!</v>
      </c>
    </row>
    <row r="18" spans="1:12" ht="14.25">
      <c r="A18" t="e">
        <f ca="1">INDIRECT("'["&amp;公示01!#REF!&amp;".xls]表6'!a18")</f>
        <v>#REF!</v>
      </c>
      <c r="B18" s="1" t="e">
        <f ca="1">INDIRECT("'["&amp;公示01!#REF!&amp;".xls]表6'!B18")</f>
        <v>#REF!</v>
      </c>
      <c r="C18" s="1" t="e">
        <f ca="1">INDIRECT("'["&amp;公示01!#REF!&amp;".xls]表6'!c18")</f>
        <v>#REF!</v>
      </c>
      <c r="D18" s="1" t="e">
        <f ca="1">INDIRECT("'["&amp;公示01!#REF!&amp;".xls]表6'!d18")</f>
        <v>#REF!</v>
      </c>
      <c r="E18" s="1" t="e">
        <f ca="1">INDIRECT("'["&amp;公示01!#REF!&amp;".xls]表6'!e18")</f>
        <v>#REF!</v>
      </c>
      <c r="F18" s="1" t="e">
        <f ca="1">INDIRECT("'["&amp;公示01!#REF!&amp;".xls]表6'!f18")</f>
        <v>#REF!</v>
      </c>
      <c r="G18" t="e">
        <f ca="1">INDIRECT("'["&amp;公示01!#REF!&amp;".xls]表6'!g18")</f>
        <v>#REF!</v>
      </c>
      <c r="H18" t="e">
        <f ca="1">INDIRECT("'["&amp;公示01!#REF!&amp;".xls]表6'!h18")</f>
        <v>#REF!</v>
      </c>
      <c r="I18" t="e">
        <f ca="1">INDIRECT("'["&amp;公示01!#REF!&amp;".xls]表6'!i18")</f>
        <v>#REF!</v>
      </c>
      <c r="J18" t="e">
        <f ca="1">INDIRECT("'["&amp;公示01!#REF!&amp;".xls]表6'!j18")</f>
        <v>#REF!</v>
      </c>
      <c r="K18" t="e">
        <f ca="1">INDIRECT("'["&amp;公示01!#REF!&amp;".xls]表6'!k18")</f>
        <v>#REF!</v>
      </c>
      <c r="L18" t="e">
        <f ca="1">INDIRECT("'["&amp;公示01!#REF!&amp;".xls]表6'!l18")</f>
        <v>#REF!</v>
      </c>
    </row>
    <row r="19" spans="1:12" ht="14.25">
      <c r="A19" t="e">
        <f ca="1">INDIRECT("'["&amp;公示01!#REF!&amp;".xls]表6'!a19")</f>
        <v>#REF!</v>
      </c>
      <c r="B19" s="1" t="e">
        <f ca="1">INDIRECT("'["&amp;公示01!#REF!&amp;".xls]表6'!B19")</f>
        <v>#REF!</v>
      </c>
      <c r="C19" s="1" t="e">
        <f ca="1">INDIRECT("'["&amp;公示01!#REF!&amp;".xls]表6'!c19")</f>
        <v>#REF!</v>
      </c>
      <c r="D19" s="1" t="e">
        <f ca="1">INDIRECT("'["&amp;公示01!#REF!&amp;".xls]表6'!d19")</f>
        <v>#REF!</v>
      </c>
      <c r="E19" s="1" t="e">
        <f ca="1">INDIRECT("'["&amp;公示01!#REF!&amp;".xls]表6'!e19")</f>
        <v>#REF!</v>
      </c>
      <c r="F19" s="1" t="e">
        <f ca="1">INDIRECT("'["&amp;公示01!#REF!&amp;".xls]表6'!f19")</f>
        <v>#REF!</v>
      </c>
      <c r="G19" t="e">
        <f ca="1">INDIRECT("'["&amp;公示01!#REF!&amp;".xls]表6'!g19")</f>
        <v>#REF!</v>
      </c>
      <c r="H19" t="e">
        <f ca="1">INDIRECT("'["&amp;公示01!#REF!&amp;".xls]表6'!h19")</f>
        <v>#REF!</v>
      </c>
      <c r="I19" t="e">
        <f ca="1">INDIRECT("'["&amp;公示01!#REF!&amp;".xls]表6'!i19")</f>
        <v>#REF!</v>
      </c>
      <c r="J19" t="e">
        <f ca="1">INDIRECT("'["&amp;公示01!#REF!&amp;".xls]表6'!j19")</f>
        <v>#REF!</v>
      </c>
      <c r="K19" t="e">
        <f ca="1">INDIRECT("'["&amp;公示01!#REF!&amp;".xls]表6'!k19")</f>
        <v>#REF!</v>
      </c>
      <c r="L19" t="e">
        <f ca="1">INDIRECT("'["&amp;公示01!#REF!&amp;".xls]表6'!l19")</f>
        <v>#REF!</v>
      </c>
    </row>
    <row r="20" spans="1:12" ht="14.25">
      <c r="A20" t="e">
        <f ca="1">INDIRECT("'["&amp;公示01!#REF!&amp;".xls]表6'!a20")</f>
        <v>#REF!</v>
      </c>
      <c r="B20" s="1" t="e">
        <f ca="1">INDIRECT("'["&amp;公示01!#REF!&amp;".xls]表6'!B20")</f>
        <v>#REF!</v>
      </c>
      <c r="C20" s="1" t="e">
        <f ca="1">INDIRECT("'["&amp;公示01!#REF!&amp;".xls]表6'!c20")</f>
        <v>#REF!</v>
      </c>
      <c r="D20" s="1" t="e">
        <f ca="1">INDIRECT("'["&amp;公示01!#REF!&amp;".xls]表6'!d20")</f>
        <v>#REF!</v>
      </c>
      <c r="E20" s="1" t="e">
        <f ca="1">INDIRECT("'["&amp;公示01!#REF!&amp;".xls]表6'!e20")</f>
        <v>#REF!</v>
      </c>
      <c r="F20" s="1" t="e">
        <f ca="1">INDIRECT("'["&amp;公示01!#REF!&amp;".xls]表6'!f20")</f>
        <v>#REF!</v>
      </c>
      <c r="G20" t="e">
        <f ca="1">INDIRECT("'["&amp;公示01!#REF!&amp;".xls]表6'!g20")</f>
        <v>#REF!</v>
      </c>
      <c r="H20" t="e">
        <f ca="1">INDIRECT("'["&amp;公示01!#REF!&amp;".xls]表6'!h20")</f>
        <v>#REF!</v>
      </c>
      <c r="I20" t="e">
        <f ca="1">INDIRECT("'["&amp;公示01!#REF!&amp;".xls]表6'!i20")</f>
        <v>#REF!</v>
      </c>
      <c r="J20" t="e">
        <f ca="1">INDIRECT("'["&amp;公示01!#REF!&amp;".xls]表6'!j20")</f>
        <v>#REF!</v>
      </c>
      <c r="K20" t="e">
        <f ca="1">INDIRECT("'["&amp;公示01!#REF!&amp;".xls]表6'!k20")</f>
        <v>#REF!</v>
      </c>
      <c r="L20" t="e">
        <f ca="1">INDIRECT("'["&amp;公示01!#REF!&amp;".xls]表6'!l20")</f>
        <v>#REF!</v>
      </c>
    </row>
    <row r="21" spans="1:12" ht="14.25">
      <c r="A21" t="e">
        <f ca="1">INDIRECT("'["&amp;公示01!#REF!&amp;".xls]表6'!a21")</f>
        <v>#REF!</v>
      </c>
      <c r="B21" s="1" t="e">
        <f ca="1">INDIRECT("'["&amp;公示01!#REF!&amp;".xls]表6'!B21")</f>
        <v>#REF!</v>
      </c>
      <c r="C21" s="1" t="e">
        <f ca="1">INDIRECT("'["&amp;公示01!#REF!&amp;".xls]表6'!c21")</f>
        <v>#REF!</v>
      </c>
      <c r="D21" s="1" t="e">
        <f ca="1">INDIRECT("'["&amp;公示01!#REF!&amp;".xls]表6'!d21")</f>
        <v>#REF!</v>
      </c>
      <c r="E21" s="1" t="e">
        <f ca="1">INDIRECT("'["&amp;公示01!#REF!&amp;".xls]表6'!e21")</f>
        <v>#REF!</v>
      </c>
      <c r="F21" s="1" t="e">
        <f ca="1">INDIRECT("'["&amp;公示01!#REF!&amp;".xls]表6'!f21")</f>
        <v>#REF!</v>
      </c>
      <c r="G21" t="e">
        <f ca="1">INDIRECT("'["&amp;公示01!#REF!&amp;".xls]表6'!g21")</f>
        <v>#REF!</v>
      </c>
      <c r="H21" t="e">
        <f ca="1">INDIRECT("'["&amp;公示01!#REF!&amp;".xls]表6'!h21")</f>
        <v>#REF!</v>
      </c>
      <c r="I21" t="e">
        <f ca="1">INDIRECT("'["&amp;公示01!#REF!&amp;".xls]表6'!i21")</f>
        <v>#REF!</v>
      </c>
      <c r="J21" t="e">
        <f ca="1">INDIRECT("'["&amp;公示01!#REF!&amp;".xls]表6'!j21")</f>
        <v>#REF!</v>
      </c>
      <c r="K21" t="e">
        <f ca="1">INDIRECT("'["&amp;公示01!#REF!&amp;".xls]表6'!k21")</f>
        <v>#REF!</v>
      </c>
      <c r="L21" t="e">
        <f ca="1">INDIRECT("'["&amp;公示01!#REF!&amp;".xls]表6'!l21")</f>
        <v>#REF!</v>
      </c>
    </row>
    <row r="22" spans="1:12" ht="14.25">
      <c r="A22" t="e">
        <f ca="1">INDIRECT("'["&amp;公示01!#REF!&amp;".xls]表6'!a22")</f>
        <v>#REF!</v>
      </c>
      <c r="B22" s="1" t="e">
        <f ca="1">INDIRECT("'["&amp;公示01!#REF!&amp;".xls]表6'!B22")</f>
        <v>#REF!</v>
      </c>
      <c r="C22" s="1" t="e">
        <f ca="1">INDIRECT("'["&amp;公示01!#REF!&amp;".xls]表6'!c22")</f>
        <v>#REF!</v>
      </c>
      <c r="D22" s="1" t="e">
        <f ca="1">INDIRECT("'["&amp;公示01!#REF!&amp;".xls]表6'!d22")</f>
        <v>#REF!</v>
      </c>
      <c r="E22" s="1" t="e">
        <f ca="1">INDIRECT("'["&amp;公示01!#REF!&amp;".xls]表6'!e22")</f>
        <v>#REF!</v>
      </c>
      <c r="F22" s="1" t="e">
        <f ca="1">INDIRECT("'["&amp;公示01!#REF!&amp;".xls]表6'!f22")</f>
        <v>#REF!</v>
      </c>
      <c r="G22" t="e">
        <f ca="1">INDIRECT("'["&amp;公示01!#REF!&amp;".xls]表6'!g22")</f>
        <v>#REF!</v>
      </c>
      <c r="H22" t="e">
        <f ca="1">INDIRECT("'["&amp;公示01!#REF!&amp;".xls]表6'!h22")</f>
        <v>#REF!</v>
      </c>
      <c r="I22" t="e">
        <f ca="1">INDIRECT("'["&amp;公示01!#REF!&amp;".xls]表6'!i22")</f>
        <v>#REF!</v>
      </c>
      <c r="J22" t="e">
        <f ca="1">INDIRECT("'["&amp;公示01!#REF!&amp;".xls]表6'!j22")</f>
        <v>#REF!</v>
      </c>
      <c r="K22" t="e">
        <f ca="1">INDIRECT("'["&amp;公示01!#REF!&amp;".xls]表6'!k22")</f>
        <v>#REF!</v>
      </c>
      <c r="L22" t="e">
        <f ca="1">INDIRECT("'["&amp;公示01!#REF!&amp;".xls]表6'!l22")</f>
        <v>#REF!</v>
      </c>
    </row>
    <row r="23" spans="1:12" ht="14.25">
      <c r="A23" t="e">
        <f ca="1">INDIRECT("'["&amp;公示01!#REF!&amp;".xls]表6'!a23")</f>
        <v>#REF!</v>
      </c>
      <c r="B23" s="1" t="e">
        <f ca="1">INDIRECT("'["&amp;公示01!#REF!&amp;".xls]表6'!B23")</f>
        <v>#REF!</v>
      </c>
      <c r="C23" s="1" t="e">
        <f ca="1">INDIRECT("'["&amp;公示01!#REF!&amp;".xls]表6'!c23")</f>
        <v>#REF!</v>
      </c>
      <c r="D23" s="1" t="e">
        <f ca="1">INDIRECT("'["&amp;公示01!#REF!&amp;".xls]表6'!d23")</f>
        <v>#REF!</v>
      </c>
      <c r="E23" s="1" t="e">
        <f ca="1">INDIRECT("'["&amp;公示01!#REF!&amp;".xls]表6'!e23")</f>
        <v>#REF!</v>
      </c>
      <c r="F23" s="1" t="e">
        <f ca="1">INDIRECT("'["&amp;公示01!#REF!&amp;".xls]表6'!f23")</f>
        <v>#REF!</v>
      </c>
      <c r="G23" t="e">
        <f ca="1">INDIRECT("'["&amp;公示01!#REF!&amp;".xls]表6'!g23")</f>
        <v>#REF!</v>
      </c>
      <c r="H23" t="e">
        <f ca="1">INDIRECT("'["&amp;公示01!#REF!&amp;".xls]表6'!h23")</f>
        <v>#REF!</v>
      </c>
      <c r="I23" t="e">
        <f ca="1">INDIRECT("'["&amp;公示01!#REF!&amp;".xls]表6'!i23")</f>
        <v>#REF!</v>
      </c>
      <c r="J23" t="e">
        <f ca="1">INDIRECT("'["&amp;公示01!#REF!&amp;".xls]表6'!j23")</f>
        <v>#REF!</v>
      </c>
      <c r="K23" t="e">
        <f ca="1">INDIRECT("'["&amp;公示01!#REF!&amp;".xls]表6'!k23")</f>
        <v>#REF!</v>
      </c>
      <c r="L23" t="e">
        <f ca="1">INDIRECT("'["&amp;公示01!#REF!&amp;".xls]表6'!l23")</f>
        <v>#REF!</v>
      </c>
    </row>
    <row r="24" spans="1:12" ht="14.25">
      <c r="A24" t="e">
        <f ca="1">INDIRECT("'["&amp;公示01!#REF!&amp;".xls]表6'!a24")</f>
        <v>#REF!</v>
      </c>
      <c r="B24" s="1" t="e">
        <f ca="1">INDIRECT("'["&amp;公示01!#REF!&amp;".xls]表6'!B24")</f>
        <v>#REF!</v>
      </c>
      <c r="C24" s="1" t="e">
        <f ca="1">INDIRECT("'["&amp;公示01!#REF!&amp;".xls]表6'!c24")</f>
        <v>#REF!</v>
      </c>
      <c r="D24" s="1" t="e">
        <f ca="1">INDIRECT("'["&amp;公示01!#REF!&amp;".xls]表6'!d24")</f>
        <v>#REF!</v>
      </c>
      <c r="E24" s="1" t="e">
        <f ca="1">INDIRECT("'["&amp;公示01!#REF!&amp;".xls]表6'!e24")</f>
        <v>#REF!</v>
      </c>
      <c r="F24" s="1" t="e">
        <f ca="1">INDIRECT("'["&amp;公示01!#REF!&amp;".xls]表6'!f24")</f>
        <v>#REF!</v>
      </c>
      <c r="G24" t="e">
        <f ca="1">INDIRECT("'["&amp;公示01!#REF!&amp;".xls]表6'!g24")</f>
        <v>#REF!</v>
      </c>
      <c r="H24" t="e">
        <f ca="1">INDIRECT("'["&amp;公示01!#REF!&amp;".xls]表6'!h24")</f>
        <v>#REF!</v>
      </c>
      <c r="I24" t="e">
        <f ca="1">INDIRECT("'["&amp;公示01!#REF!&amp;".xls]表6'!i24")</f>
        <v>#REF!</v>
      </c>
      <c r="J24" t="e">
        <f ca="1">INDIRECT("'["&amp;公示01!#REF!&amp;".xls]表6'!j24")</f>
        <v>#REF!</v>
      </c>
      <c r="K24" t="e">
        <f ca="1">INDIRECT("'["&amp;公示01!#REF!&amp;".xls]表6'!k24")</f>
        <v>#REF!</v>
      </c>
      <c r="L24" t="e">
        <f ca="1">INDIRECT("'["&amp;公示01!#REF!&amp;".xls]表6'!l24")</f>
        <v>#REF!</v>
      </c>
    </row>
    <row r="25" spans="1:12" ht="14.25">
      <c r="A25" t="e">
        <f ca="1">INDIRECT("'["&amp;公示01!#REF!&amp;".xls]表6'!a25")</f>
        <v>#REF!</v>
      </c>
      <c r="B25" s="1" t="e">
        <f ca="1">INDIRECT("'["&amp;公示01!#REF!&amp;".xls]表6'!B25")</f>
        <v>#REF!</v>
      </c>
      <c r="C25" s="1" t="e">
        <f ca="1">INDIRECT("'["&amp;公示01!#REF!&amp;".xls]表6'!c25")</f>
        <v>#REF!</v>
      </c>
      <c r="D25" s="1" t="e">
        <f ca="1">INDIRECT("'["&amp;公示01!#REF!&amp;".xls]表6'!d25")</f>
        <v>#REF!</v>
      </c>
      <c r="E25" s="1" t="e">
        <f ca="1">INDIRECT("'["&amp;公示01!#REF!&amp;".xls]表6'!e25")</f>
        <v>#REF!</v>
      </c>
      <c r="F25" s="1" t="e">
        <f ca="1">INDIRECT("'["&amp;公示01!#REF!&amp;".xls]表6'!f25")</f>
        <v>#REF!</v>
      </c>
      <c r="G25" t="e">
        <f ca="1">INDIRECT("'["&amp;公示01!#REF!&amp;".xls]表6'!g25")</f>
        <v>#REF!</v>
      </c>
      <c r="H25" t="e">
        <f ca="1">INDIRECT("'["&amp;公示01!#REF!&amp;".xls]表6'!h25")</f>
        <v>#REF!</v>
      </c>
      <c r="I25" t="e">
        <f ca="1">INDIRECT("'["&amp;公示01!#REF!&amp;".xls]表6'!i25")</f>
        <v>#REF!</v>
      </c>
      <c r="J25" t="e">
        <f ca="1">INDIRECT("'["&amp;公示01!#REF!&amp;".xls]表6'!j25")</f>
        <v>#REF!</v>
      </c>
      <c r="K25" t="e">
        <f ca="1">INDIRECT("'["&amp;公示01!#REF!&amp;".xls]表6'!k25")</f>
        <v>#REF!</v>
      </c>
      <c r="L25" t="e">
        <f ca="1">INDIRECT("'["&amp;公示01!#REF!&amp;".xls]表6'!l25")</f>
        <v>#REF!</v>
      </c>
    </row>
    <row r="26" spans="1:12" ht="14.25">
      <c r="A26" t="e">
        <f ca="1">INDIRECT("'["&amp;公示01!#REF!&amp;".xls]表6'!a26")</f>
        <v>#REF!</v>
      </c>
      <c r="B26" s="1" t="e">
        <f ca="1">INDIRECT("'["&amp;公示01!#REF!&amp;".xls]表6'!B26")</f>
        <v>#REF!</v>
      </c>
      <c r="C26" s="1" t="e">
        <f ca="1">INDIRECT("'["&amp;公示01!#REF!&amp;".xls]表6'!c26")</f>
        <v>#REF!</v>
      </c>
      <c r="D26" s="1" t="e">
        <f ca="1">INDIRECT("'["&amp;公示01!#REF!&amp;".xls]表6'!d26")</f>
        <v>#REF!</v>
      </c>
      <c r="E26" s="1" t="e">
        <f ca="1">INDIRECT("'["&amp;公示01!#REF!&amp;".xls]表6'!e26")</f>
        <v>#REF!</v>
      </c>
      <c r="F26" s="1" t="e">
        <f ca="1">INDIRECT("'["&amp;公示01!#REF!&amp;".xls]表6'!f26")</f>
        <v>#REF!</v>
      </c>
      <c r="G26" t="e">
        <f ca="1">INDIRECT("'["&amp;公示01!#REF!&amp;".xls]表6'!g26")</f>
        <v>#REF!</v>
      </c>
      <c r="H26" t="e">
        <f ca="1">INDIRECT("'["&amp;公示01!#REF!&amp;".xls]表6'!h26")</f>
        <v>#REF!</v>
      </c>
      <c r="I26" t="e">
        <f ca="1">INDIRECT("'["&amp;公示01!#REF!&amp;".xls]表6'!i26")</f>
        <v>#REF!</v>
      </c>
      <c r="J26" t="e">
        <f ca="1">INDIRECT("'["&amp;公示01!#REF!&amp;".xls]表6'!j26")</f>
        <v>#REF!</v>
      </c>
      <c r="K26" t="e">
        <f ca="1">INDIRECT("'["&amp;公示01!#REF!&amp;".xls]表6'!k26")</f>
        <v>#REF!</v>
      </c>
      <c r="L26" t="e">
        <f ca="1">INDIRECT("'["&amp;公示01!#REF!&amp;".xls]表6'!l26")</f>
        <v>#REF!</v>
      </c>
    </row>
    <row r="27" spans="1:12" ht="14.25">
      <c r="A27" t="e">
        <f ca="1">INDIRECT("'["&amp;公示01!#REF!&amp;".xls]表6'!a27")</f>
        <v>#REF!</v>
      </c>
      <c r="B27" s="1" t="e">
        <f ca="1">INDIRECT("'["&amp;公示01!#REF!&amp;".xls]表6'!B27")</f>
        <v>#REF!</v>
      </c>
      <c r="C27" s="1" t="e">
        <f ca="1">INDIRECT("'["&amp;公示01!#REF!&amp;".xls]表6'!c27")</f>
        <v>#REF!</v>
      </c>
      <c r="D27" s="1" t="e">
        <f ca="1">INDIRECT("'["&amp;公示01!#REF!&amp;".xls]表6'!d27")</f>
        <v>#REF!</v>
      </c>
      <c r="E27" s="1" t="e">
        <f ca="1">INDIRECT("'["&amp;公示01!#REF!&amp;".xls]表6'!e27")</f>
        <v>#REF!</v>
      </c>
      <c r="F27" s="1" t="e">
        <f ca="1">INDIRECT("'["&amp;公示01!#REF!&amp;".xls]表6'!f27")</f>
        <v>#REF!</v>
      </c>
      <c r="G27" t="e">
        <f ca="1">INDIRECT("'["&amp;公示01!#REF!&amp;".xls]表6'!g27")</f>
        <v>#REF!</v>
      </c>
      <c r="H27" t="e">
        <f ca="1">INDIRECT("'["&amp;公示01!#REF!&amp;".xls]表6'!h27")</f>
        <v>#REF!</v>
      </c>
      <c r="I27" t="e">
        <f ca="1">INDIRECT("'["&amp;公示01!#REF!&amp;".xls]表6'!i27")</f>
        <v>#REF!</v>
      </c>
      <c r="J27" t="e">
        <f ca="1">INDIRECT("'["&amp;公示01!#REF!&amp;".xls]表6'!j27")</f>
        <v>#REF!</v>
      </c>
      <c r="K27" t="e">
        <f ca="1">INDIRECT("'["&amp;公示01!#REF!&amp;".xls]表6'!k27")</f>
        <v>#REF!</v>
      </c>
      <c r="L27" t="e">
        <f ca="1">INDIRECT("'["&amp;公示01!#REF!&amp;".xls]表6'!l27")</f>
        <v>#REF!</v>
      </c>
    </row>
    <row r="28" spans="1:12" ht="14.25">
      <c r="A28" t="e">
        <f ca="1">INDIRECT("'["&amp;公示01!#REF!&amp;".xls]表6'!a28")</f>
        <v>#REF!</v>
      </c>
      <c r="B28" s="1" t="e">
        <f ca="1">INDIRECT("'["&amp;公示01!#REF!&amp;".xls]表6'!B28")</f>
        <v>#REF!</v>
      </c>
      <c r="C28" s="1" t="e">
        <f ca="1">INDIRECT("'["&amp;公示01!#REF!&amp;".xls]表6'!c28")</f>
        <v>#REF!</v>
      </c>
      <c r="D28" s="1" t="e">
        <f ca="1">INDIRECT("'["&amp;公示01!#REF!&amp;".xls]表6'!d28")</f>
        <v>#REF!</v>
      </c>
      <c r="E28" s="1" t="e">
        <f ca="1">INDIRECT("'["&amp;公示01!#REF!&amp;".xls]表6'!e28")</f>
        <v>#REF!</v>
      </c>
      <c r="F28" s="1" t="e">
        <f ca="1">INDIRECT("'["&amp;公示01!#REF!&amp;".xls]表6'!f28")</f>
        <v>#REF!</v>
      </c>
      <c r="G28" t="e">
        <f ca="1">INDIRECT("'["&amp;公示01!#REF!&amp;".xls]表6'!g28")</f>
        <v>#REF!</v>
      </c>
      <c r="H28" t="e">
        <f ca="1">INDIRECT("'["&amp;公示01!#REF!&amp;".xls]表6'!h28")</f>
        <v>#REF!</v>
      </c>
      <c r="I28" t="e">
        <f ca="1">INDIRECT("'["&amp;公示01!#REF!&amp;".xls]表6'!i28")</f>
        <v>#REF!</v>
      </c>
      <c r="J28" t="e">
        <f ca="1">INDIRECT("'["&amp;公示01!#REF!&amp;".xls]表6'!j28")</f>
        <v>#REF!</v>
      </c>
      <c r="K28" t="e">
        <f ca="1">INDIRECT("'["&amp;公示01!#REF!&amp;".xls]表6'!k28")</f>
        <v>#REF!</v>
      </c>
      <c r="L28" t="e">
        <f ca="1">INDIRECT("'["&amp;公示01!#REF!&amp;".xls]表6'!l28")</f>
        <v>#REF!</v>
      </c>
    </row>
    <row r="29" spans="1:12" ht="14.25">
      <c r="A29" t="e">
        <f ca="1">INDIRECT("'["&amp;公示01!#REF!&amp;".xls]表6'!a29")</f>
        <v>#REF!</v>
      </c>
      <c r="B29" s="1" t="e">
        <f ca="1">INDIRECT("'["&amp;公示01!#REF!&amp;".xls]表6'!B29")</f>
        <v>#REF!</v>
      </c>
      <c r="C29" s="1" t="e">
        <f ca="1">INDIRECT("'["&amp;公示01!#REF!&amp;".xls]表6'!c29")</f>
        <v>#REF!</v>
      </c>
      <c r="D29" s="1" t="e">
        <f ca="1">INDIRECT("'["&amp;公示01!#REF!&amp;".xls]表6'!d29")</f>
        <v>#REF!</v>
      </c>
      <c r="E29" s="1" t="e">
        <f ca="1">INDIRECT("'["&amp;公示01!#REF!&amp;".xls]表6'!e29")</f>
        <v>#REF!</v>
      </c>
      <c r="F29" s="1" t="e">
        <f ca="1">INDIRECT("'["&amp;公示01!#REF!&amp;".xls]表6'!f29")</f>
        <v>#REF!</v>
      </c>
      <c r="G29" t="e">
        <f ca="1">INDIRECT("'["&amp;公示01!#REF!&amp;".xls]表6'!g29")</f>
        <v>#REF!</v>
      </c>
      <c r="H29" t="e">
        <f ca="1">INDIRECT("'["&amp;公示01!#REF!&amp;".xls]表6'!h29")</f>
        <v>#REF!</v>
      </c>
      <c r="I29" t="e">
        <f ca="1">INDIRECT("'["&amp;公示01!#REF!&amp;".xls]表6'!i29")</f>
        <v>#REF!</v>
      </c>
      <c r="J29" t="e">
        <f ca="1">INDIRECT("'["&amp;公示01!#REF!&amp;".xls]表6'!j29")</f>
        <v>#REF!</v>
      </c>
      <c r="K29" t="e">
        <f ca="1">INDIRECT("'["&amp;公示01!#REF!&amp;".xls]表6'!k29")</f>
        <v>#REF!</v>
      </c>
      <c r="L29" t="e">
        <f ca="1">INDIRECT("'["&amp;公示01!#REF!&amp;".xls]表6'!l29")</f>
        <v>#REF!</v>
      </c>
    </row>
    <row r="30" spans="1:12" ht="14.25">
      <c r="A30" t="e">
        <f ca="1">INDIRECT("'["&amp;公示01!#REF!&amp;".xls]表6'!a30")</f>
        <v>#REF!</v>
      </c>
      <c r="B30" s="1" t="e">
        <f ca="1">INDIRECT("'["&amp;公示01!#REF!&amp;".xls]表6'!B30")</f>
        <v>#REF!</v>
      </c>
      <c r="C30" s="1" t="e">
        <f ca="1">INDIRECT("'["&amp;公示01!#REF!&amp;".xls]表6'!c30")</f>
        <v>#REF!</v>
      </c>
      <c r="D30" s="1" t="e">
        <f ca="1">INDIRECT("'["&amp;公示01!#REF!&amp;".xls]表6'!d30")</f>
        <v>#REF!</v>
      </c>
      <c r="E30" s="1" t="e">
        <f ca="1">INDIRECT("'["&amp;公示01!#REF!&amp;".xls]表6'!e30")</f>
        <v>#REF!</v>
      </c>
      <c r="F30" s="1" t="e">
        <f ca="1">INDIRECT("'["&amp;公示01!#REF!&amp;".xls]表6'!f30")</f>
        <v>#REF!</v>
      </c>
      <c r="G30" t="e">
        <f ca="1">INDIRECT("'["&amp;公示01!#REF!&amp;".xls]表6'!g30")</f>
        <v>#REF!</v>
      </c>
      <c r="H30" t="e">
        <f ca="1">INDIRECT("'["&amp;公示01!#REF!&amp;".xls]表6'!h30")</f>
        <v>#REF!</v>
      </c>
      <c r="I30" t="e">
        <f ca="1">INDIRECT("'["&amp;公示01!#REF!&amp;".xls]表6'!i30")</f>
        <v>#REF!</v>
      </c>
      <c r="J30" t="e">
        <f ca="1">INDIRECT("'["&amp;公示01!#REF!&amp;".xls]表6'!j30")</f>
        <v>#REF!</v>
      </c>
      <c r="K30" t="e">
        <f ca="1">INDIRECT("'["&amp;公示01!#REF!&amp;".xls]表6'!k30")</f>
        <v>#REF!</v>
      </c>
      <c r="L30" t="e">
        <f ca="1">INDIRECT("'["&amp;公示01!#REF!&amp;".xls]表6'!l30")</f>
        <v>#REF!</v>
      </c>
    </row>
    <row r="31" spans="1:12" ht="14.25">
      <c r="A31" t="e">
        <f ca="1">INDIRECT("'["&amp;公示01!#REF!&amp;".xls]表6'!a31")</f>
        <v>#REF!</v>
      </c>
      <c r="B31" s="1" t="e">
        <f ca="1">INDIRECT("'["&amp;公示01!#REF!&amp;".xls]表6'!B31")</f>
        <v>#REF!</v>
      </c>
      <c r="C31" s="1" t="e">
        <f ca="1">INDIRECT("'["&amp;公示01!#REF!&amp;".xls]表6'!c31")</f>
        <v>#REF!</v>
      </c>
      <c r="D31" s="1" t="e">
        <f ca="1">INDIRECT("'["&amp;公示01!#REF!&amp;".xls]表6'!d31")</f>
        <v>#REF!</v>
      </c>
      <c r="E31" s="1" t="e">
        <f ca="1">INDIRECT("'["&amp;公示01!#REF!&amp;".xls]表6'!e31")</f>
        <v>#REF!</v>
      </c>
      <c r="F31" s="1" t="e">
        <f ca="1">INDIRECT("'["&amp;公示01!#REF!&amp;".xls]表6'!f31")</f>
        <v>#REF!</v>
      </c>
      <c r="G31" t="e">
        <f ca="1">INDIRECT("'["&amp;公示01!#REF!&amp;".xls]表6'!g31")</f>
        <v>#REF!</v>
      </c>
      <c r="H31" t="e">
        <f ca="1">INDIRECT("'["&amp;公示01!#REF!&amp;".xls]表6'!h31")</f>
        <v>#REF!</v>
      </c>
      <c r="I31" t="e">
        <f ca="1">INDIRECT("'["&amp;公示01!#REF!&amp;".xls]表6'!i31")</f>
        <v>#REF!</v>
      </c>
      <c r="J31" t="e">
        <f ca="1">INDIRECT("'["&amp;公示01!#REF!&amp;".xls]表6'!j31")</f>
        <v>#REF!</v>
      </c>
      <c r="K31" t="e">
        <f ca="1">INDIRECT("'["&amp;公示01!#REF!&amp;".xls]表6'!k31")</f>
        <v>#REF!</v>
      </c>
      <c r="L31" t="e">
        <f ca="1">INDIRECT("'["&amp;公示01!#REF!&amp;".xls]表6'!l31")</f>
        <v>#REF!</v>
      </c>
    </row>
    <row r="32" spans="1:12" ht="14.25">
      <c r="A32" t="e">
        <f ca="1">INDIRECT("'["&amp;公示01!#REF!&amp;".xls]表6'!a32")</f>
        <v>#REF!</v>
      </c>
      <c r="B32" s="1" t="e">
        <f ca="1">INDIRECT("'["&amp;公示01!#REF!&amp;".xls]表6'!B32")</f>
        <v>#REF!</v>
      </c>
      <c r="C32" s="1" t="e">
        <f ca="1">INDIRECT("'["&amp;公示01!#REF!&amp;".xls]表6'!c32")</f>
        <v>#REF!</v>
      </c>
      <c r="D32" s="1" t="e">
        <f ca="1">INDIRECT("'["&amp;公示01!#REF!&amp;".xls]表6'!d32")</f>
        <v>#REF!</v>
      </c>
      <c r="E32" s="1" t="e">
        <f ca="1">INDIRECT("'["&amp;公示01!#REF!&amp;".xls]表6'!e32")</f>
        <v>#REF!</v>
      </c>
      <c r="F32" s="1" t="e">
        <f ca="1">INDIRECT("'["&amp;公示01!#REF!&amp;".xls]表6'!f32")</f>
        <v>#REF!</v>
      </c>
      <c r="G32" t="e">
        <f ca="1">INDIRECT("'["&amp;公示01!#REF!&amp;".xls]表6'!g32")</f>
        <v>#REF!</v>
      </c>
      <c r="H32" t="e">
        <f ca="1">INDIRECT("'["&amp;公示01!#REF!&amp;".xls]表6'!h32")</f>
        <v>#REF!</v>
      </c>
      <c r="I32" t="e">
        <f ca="1">INDIRECT("'["&amp;公示01!#REF!&amp;".xls]表6'!i32")</f>
        <v>#REF!</v>
      </c>
      <c r="J32" t="e">
        <f ca="1">INDIRECT("'["&amp;公示01!#REF!&amp;".xls]表6'!j32")</f>
        <v>#REF!</v>
      </c>
      <c r="K32" t="e">
        <f ca="1">INDIRECT("'["&amp;公示01!#REF!&amp;".xls]表6'!k32")</f>
        <v>#REF!</v>
      </c>
      <c r="L32" t="e">
        <f ca="1">INDIRECT("'["&amp;公示01!#REF!&amp;".xls]表6'!l32")</f>
        <v>#REF!</v>
      </c>
    </row>
    <row r="33" spans="1:12" ht="14.25">
      <c r="A33" t="e">
        <f ca="1">INDIRECT("'["&amp;公示01!#REF!&amp;".xls]表6'!a33")</f>
        <v>#REF!</v>
      </c>
      <c r="B33" s="1" t="e">
        <f ca="1">INDIRECT("'["&amp;公示01!#REF!&amp;".xls]表6'!B33")</f>
        <v>#REF!</v>
      </c>
      <c r="C33" s="1" t="e">
        <f ca="1">INDIRECT("'["&amp;公示01!#REF!&amp;".xls]表6'!c33")</f>
        <v>#REF!</v>
      </c>
      <c r="D33" s="1" t="e">
        <f ca="1">INDIRECT("'["&amp;公示01!#REF!&amp;".xls]表6'!d33")</f>
        <v>#REF!</v>
      </c>
      <c r="E33" s="1" t="e">
        <f ca="1">INDIRECT("'["&amp;公示01!#REF!&amp;".xls]表6'!e33")</f>
        <v>#REF!</v>
      </c>
      <c r="F33" s="1" t="e">
        <f ca="1">INDIRECT("'["&amp;公示01!#REF!&amp;".xls]表6'!f33")</f>
        <v>#REF!</v>
      </c>
      <c r="G33" t="e">
        <f ca="1">INDIRECT("'["&amp;公示01!#REF!&amp;".xls]表6'!g33")</f>
        <v>#REF!</v>
      </c>
      <c r="H33" t="e">
        <f ca="1">INDIRECT("'["&amp;公示01!#REF!&amp;".xls]表6'!h33")</f>
        <v>#REF!</v>
      </c>
      <c r="I33" t="e">
        <f ca="1">INDIRECT("'["&amp;公示01!#REF!&amp;".xls]表6'!i33")</f>
        <v>#REF!</v>
      </c>
      <c r="J33" t="e">
        <f ca="1">INDIRECT("'["&amp;公示01!#REF!&amp;".xls]表6'!j33")</f>
        <v>#REF!</v>
      </c>
      <c r="K33" t="e">
        <f ca="1">INDIRECT("'["&amp;公示01!#REF!&amp;".xls]表6'!k33")</f>
        <v>#REF!</v>
      </c>
      <c r="L33" t="e">
        <f ca="1">INDIRECT("'["&amp;公示01!#REF!&amp;".xls]表6'!l33")</f>
        <v>#REF!</v>
      </c>
    </row>
    <row r="34" spans="1:12" ht="14.25">
      <c r="A34" t="e">
        <f ca="1">INDIRECT("'["&amp;公示01!#REF!&amp;".xls]表6'!a34")</f>
        <v>#REF!</v>
      </c>
      <c r="B34" s="1" t="e">
        <f ca="1">INDIRECT("'["&amp;公示01!#REF!&amp;".xls]表6'!B34")</f>
        <v>#REF!</v>
      </c>
      <c r="C34" s="1" t="e">
        <f ca="1">INDIRECT("'["&amp;公示01!#REF!&amp;".xls]表6'!c34")</f>
        <v>#REF!</v>
      </c>
      <c r="D34" s="1" t="e">
        <f ca="1">INDIRECT("'["&amp;公示01!#REF!&amp;".xls]表6'!d34")</f>
        <v>#REF!</v>
      </c>
      <c r="E34" s="1" t="e">
        <f ca="1">INDIRECT("'["&amp;公示01!#REF!&amp;".xls]表6'!e34")</f>
        <v>#REF!</v>
      </c>
      <c r="F34" s="1" t="e">
        <f ca="1">INDIRECT("'["&amp;公示01!#REF!&amp;".xls]表6'!f34")</f>
        <v>#REF!</v>
      </c>
      <c r="G34" t="e">
        <f ca="1">INDIRECT("'["&amp;公示01!#REF!&amp;".xls]表6'!g34")</f>
        <v>#REF!</v>
      </c>
      <c r="H34" t="e">
        <f ca="1">INDIRECT("'["&amp;公示01!#REF!&amp;".xls]表6'!h34")</f>
        <v>#REF!</v>
      </c>
      <c r="I34" t="e">
        <f ca="1">INDIRECT("'["&amp;公示01!#REF!&amp;".xls]表6'!i34")</f>
        <v>#REF!</v>
      </c>
      <c r="J34" t="e">
        <f ca="1">INDIRECT("'["&amp;公示01!#REF!&amp;".xls]表6'!j34")</f>
        <v>#REF!</v>
      </c>
      <c r="K34" t="e">
        <f ca="1">INDIRECT("'["&amp;公示01!#REF!&amp;".xls]表6'!k34")</f>
        <v>#REF!</v>
      </c>
      <c r="L34" t="e">
        <f ca="1">INDIRECT("'["&amp;公示01!#REF!&amp;".xls]表6'!l34")</f>
        <v>#REF!</v>
      </c>
    </row>
    <row r="35" spans="1:12" ht="14.25">
      <c r="A35" t="e">
        <f ca="1">INDIRECT("'["&amp;公示01!#REF!&amp;".xls]表6'!a35")</f>
        <v>#REF!</v>
      </c>
      <c r="B35" s="1" t="e">
        <f ca="1">INDIRECT("'["&amp;公示01!#REF!&amp;".xls]表6'!B35")</f>
        <v>#REF!</v>
      </c>
      <c r="C35" s="1" t="e">
        <f ca="1">INDIRECT("'["&amp;公示01!#REF!&amp;".xls]表6'!c35")</f>
        <v>#REF!</v>
      </c>
      <c r="D35" s="1" t="e">
        <f ca="1">INDIRECT("'["&amp;公示01!#REF!&amp;".xls]表6'!d35")</f>
        <v>#REF!</v>
      </c>
      <c r="E35" s="1" t="e">
        <f ca="1">INDIRECT("'["&amp;公示01!#REF!&amp;".xls]表6'!e35")</f>
        <v>#REF!</v>
      </c>
      <c r="F35" s="1" t="e">
        <f ca="1">INDIRECT("'["&amp;公示01!#REF!&amp;".xls]表6'!f35")</f>
        <v>#REF!</v>
      </c>
      <c r="G35" t="e">
        <f ca="1">INDIRECT("'["&amp;公示01!#REF!&amp;".xls]表6'!g35")</f>
        <v>#REF!</v>
      </c>
      <c r="H35" t="e">
        <f ca="1">INDIRECT("'["&amp;公示01!#REF!&amp;".xls]表6'!h35")</f>
        <v>#REF!</v>
      </c>
      <c r="I35" t="e">
        <f ca="1">INDIRECT("'["&amp;公示01!#REF!&amp;".xls]表6'!i35")</f>
        <v>#REF!</v>
      </c>
      <c r="J35" t="e">
        <f ca="1">INDIRECT("'["&amp;公示01!#REF!&amp;".xls]表6'!j35")</f>
        <v>#REF!</v>
      </c>
      <c r="K35" t="e">
        <f ca="1">INDIRECT("'["&amp;公示01!#REF!&amp;".xls]表6'!k35")</f>
        <v>#REF!</v>
      </c>
      <c r="L35" t="e">
        <f ca="1">INDIRECT("'["&amp;公示01!#REF!&amp;".xls]表6'!l35")</f>
        <v>#REF!</v>
      </c>
    </row>
    <row r="36" spans="1:12" ht="14.25">
      <c r="A36" t="e">
        <f ca="1">INDIRECT("'["&amp;公示01!#REF!&amp;".xls]表6'!a36")</f>
        <v>#REF!</v>
      </c>
      <c r="B36" s="1" t="e">
        <f ca="1">INDIRECT("'["&amp;公示01!#REF!&amp;".xls]表6'!B36")</f>
        <v>#REF!</v>
      </c>
      <c r="C36" s="1" t="e">
        <f ca="1">INDIRECT("'["&amp;公示01!#REF!&amp;".xls]表6'!c36")</f>
        <v>#REF!</v>
      </c>
      <c r="D36" s="1" t="e">
        <f ca="1">INDIRECT("'["&amp;公示01!#REF!&amp;".xls]表6'!d36")</f>
        <v>#REF!</v>
      </c>
      <c r="E36" s="1" t="e">
        <f ca="1">INDIRECT("'["&amp;公示01!#REF!&amp;".xls]表6'!e36")</f>
        <v>#REF!</v>
      </c>
      <c r="F36" s="1" t="e">
        <f ca="1">INDIRECT("'["&amp;公示01!#REF!&amp;".xls]表6'!f36")</f>
        <v>#REF!</v>
      </c>
      <c r="G36" t="e">
        <f ca="1">INDIRECT("'["&amp;公示01!#REF!&amp;".xls]表6'!g36")</f>
        <v>#REF!</v>
      </c>
      <c r="H36" t="e">
        <f ca="1">INDIRECT("'["&amp;公示01!#REF!&amp;".xls]表6'!h36")</f>
        <v>#REF!</v>
      </c>
      <c r="I36" t="e">
        <f ca="1">INDIRECT("'["&amp;公示01!#REF!&amp;".xls]表6'!i36")</f>
        <v>#REF!</v>
      </c>
      <c r="J36" t="e">
        <f ca="1">INDIRECT("'["&amp;公示01!#REF!&amp;".xls]表6'!j36")</f>
        <v>#REF!</v>
      </c>
      <c r="K36" t="e">
        <f ca="1">INDIRECT("'["&amp;公示01!#REF!&amp;".xls]表6'!k36")</f>
        <v>#REF!</v>
      </c>
      <c r="L36" t="e">
        <f ca="1">INDIRECT("'["&amp;公示01!#REF!&amp;".xls]表6'!l36")</f>
        <v>#REF!</v>
      </c>
    </row>
    <row r="37" spans="1:12" ht="14.25">
      <c r="A37" t="e">
        <f ca="1">INDIRECT("'["&amp;公示01!#REF!&amp;".xls]表6'!a37")</f>
        <v>#REF!</v>
      </c>
      <c r="B37" s="1" t="e">
        <f ca="1">INDIRECT("'["&amp;公示01!#REF!&amp;".xls]表6'!B37")</f>
        <v>#REF!</v>
      </c>
      <c r="C37" s="1" t="e">
        <f ca="1">INDIRECT("'["&amp;公示01!#REF!&amp;".xls]表6'!c37")</f>
        <v>#REF!</v>
      </c>
      <c r="D37" s="1" t="e">
        <f ca="1">INDIRECT("'["&amp;公示01!#REF!&amp;".xls]表6'!d37")</f>
        <v>#REF!</v>
      </c>
      <c r="E37" s="1" t="e">
        <f ca="1">INDIRECT("'["&amp;公示01!#REF!&amp;".xls]表6'!e37")</f>
        <v>#REF!</v>
      </c>
      <c r="F37" s="1" t="e">
        <f ca="1">INDIRECT("'["&amp;公示01!#REF!&amp;".xls]表6'!f37")</f>
        <v>#REF!</v>
      </c>
      <c r="G37" t="e">
        <f ca="1">INDIRECT("'["&amp;公示01!#REF!&amp;".xls]表6'!g37")</f>
        <v>#REF!</v>
      </c>
      <c r="H37" t="e">
        <f ca="1">INDIRECT("'["&amp;公示01!#REF!&amp;".xls]表6'!h37")</f>
        <v>#REF!</v>
      </c>
      <c r="I37" t="e">
        <f ca="1">INDIRECT("'["&amp;公示01!#REF!&amp;".xls]表6'!i37")</f>
        <v>#REF!</v>
      </c>
      <c r="J37" t="e">
        <f ca="1">INDIRECT("'["&amp;公示01!#REF!&amp;".xls]表6'!j37")</f>
        <v>#REF!</v>
      </c>
      <c r="K37" t="e">
        <f ca="1">INDIRECT("'["&amp;公示01!#REF!&amp;".xls]表6'!k37")</f>
        <v>#REF!</v>
      </c>
      <c r="L37" t="e">
        <f ca="1">INDIRECT("'["&amp;公示01!#REF!&amp;".xls]表6'!l37")</f>
        <v>#REF!</v>
      </c>
    </row>
    <row r="38" spans="1:12" ht="14.25">
      <c r="A38" t="e">
        <f ca="1">INDIRECT("'["&amp;公示01!#REF!&amp;".xls]表6'!a38")</f>
        <v>#REF!</v>
      </c>
      <c r="B38" s="1" t="e">
        <f ca="1">INDIRECT("'["&amp;公示01!#REF!&amp;".xls]表6'!B38")</f>
        <v>#REF!</v>
      </c>
      <c r="C38" s="1" t="e">
        <f ca="1">INDIRECT("'["&amp;公示01!#REF!&amp;".xls]表6'!c38")</f>
        <v>#REF!</v>
      </c>
      <c r="D38" s="1" t="e">
        <f ca="1">INDIRECT("'["&amp;公示01!#REF!&amp;".xls]表6'!d38")</f>
        <v>#REF!</v>
      </c>
      <c r="E38" s="1" t="e">
        <f ca="1">INDIRECT("'["&amp;公示01!#REF!&amp;".xls]表6'!e38")</f>
        <v>#REF!</v>
      </c>
      <c r="F38" s="1" t="e">
        <f ca="1">INDIRECT("'["&amp;公示01!#REF!&amp;".xls]表6'!f38")</f>
        <v>#REF!</v>
      </c>
      <c r="G38" t="e">
        <f ca="1">INDIRECT("'["&amp;公示01!#REF!&amp;".xls]表6'!g38")</f>
        <v>#REF!</v>
      </c>
      <c r="H38" t="e">
        <f ca="1">INDIRECT("'["&amp;公示01!#REF!&amp;".xls]表6'!h38")</f>
        <v>#REF!</v>
      </c>
      <c r="I38" t="e">
        <f ca="1">INDIRECT("'["&amp;公示01!#REF!&amp;".xls]表6'!i38")</f>
        <v>#REF!</v>
      </c>
      <c r="J38" t="e">
        <f ca="1">INDIRECT("'["&amp;公示01!#REF!&amp;".xls]表6'!j38")</f>
        <v>#REF!</v>
      </c>
      <c r="K38" t="e">
        <f ca="1">INDIRECT("'["&amp;公示01!#REF!&amp;".xls]表6'!k38")</f>
        <v>#REF!</v>
      </c>
      <c r="L38" t="e">
        <f ca="1">INDIRECT("'["&amp;公示01!#REF!&amp;".xls]表6'!l38")</f>
        <v>#REF!</v>
      </c>
    </row>
    <row r="39" spans="1:12" ht="14.25">
      <c r="A39" t="e">
        <f ca="1">INDIRECT("'["&amp;公示01!#REF!&amp;".xls]表6'!a39")</f>
        <v>#REF!</v>
      </c>
      <c r="B39" s="1" t="e">
        <f ca="1">INDIRECT("'["&amp;公示01!#REF!&amp;".xls]表6'!B39")</f>
        <v>#REF!</v>
      </c>
      <c r="C39" s="1" t="e">
        <f ca="1">INDIRECT("'["&amp;公示01!#REF!&amp;".xls]表6'!c39")</f>
        <v>#REF!</v>
      </c>
      <c r="D39" s="1" t="e">
        <f ca="1">INDIRECT("'["&amp;公示01!#REF!&amp;".xls]表6'!d39")</f>
        <v>#REF!</v>
      </c>
      <c r="E39" s="1" t="e">
        <f ca="1">INDIRECT("'["&amp;公示01!#REF!&amp;".xls]表6'!e39")</f>
        <v>#REF!</v>
      </c>
      <c r="F39" s="1" t="e">
        <f ca="1">INDIRECT("'["&amp;公示01!#REF!&amp;".xls]表6'!f39")</f>
        <v>#REF!</v>
      </c>
      <c r="G39" t="e">
        <f ca="1">INDIRECT("'["&amp;公示01!#REF!&amp;".xls]表6'!g39")</f>
        <v>#REF!</v>
      </c>
      <c r="H39" t="e">
        <f ca="1">INDIRECT("'["&amp;公示01!#REF!&amp;".xls]表6'!h39")</f>
        <v>#REF!</v>
      </c>
      <c r="I39" t="e">
        <f ca="1">INDIRECT("'["&amp;公示01!#REF!&amp;".xls]表6'!i39")</f>
        <v>#REF!</v>
      </c>
      <c r="J39" t="e">
        <f ca="1">INDIRECT("'["&amp;公示01!#REF!&amp;".xls]表6'!j39")</f>
        <v>#REF!</v>
      </c>
      <c r="K39" t="e">
        <f ca="1">INDIRECT("'["&amp;公示01!#REF!&amp;".xls]表6'!k39")</f>
        <v>#REF!</v>
      </c>
      <c r="L39" t="e">
        <f ca="1">INDIRECT("'["&amp;公示01!#REF!&amp;".xls]表6'!l39")</f>
        <v>#REF!</v>
      </c>
    </row>
    <row r="40" spans="1:12" ht="14.25">
      <c r="A40" t="e">
        <f ca="1">INDIRECT("'["&amp;公示01!#REF!&amp;".xls]表6'!a40")</f>
        <v>#REF!</v>
      </c>
      <c r="B40" s="1" t="e">
        <f ca="1">INDIRECT("'["&amp;公示01!#REF!&amp;".xls]表6'!B40")</f>
        <v>#REF!</v>
      </c>
      <c r="C40" s="1" t="e">
        <f ca="1">INDIRECT("'["&amp;公示01!#REF!&amp;".xls]表6'!c40")</f>
        <v>#REF!</v>
      </c>
      <c r="D40" s="1" t="e">
        <f ca="1">INDIRECT("'["&amp;公示01!#REF!&amp;".xls]表6'!d40")</f>
        <v>#REF!</v>
      </c>
      <c r="E40" s="1" t="e">
        <f ca="1">INDIRECT("'["&amp;公示01!#REF!&amp;".xls]表6'!e40")</f>
        <v>#REF!</v>
      </c>
      <c r="F40" s="1" t="e">
        <f ca="1">INDIRECT("'["&amp;公示01!#REF!&amp;".xls]表6'!f40")</f>
        <v>#REF!</v>
      </c>
      <c r="G40" t="e">
        <f ca="1">INDIRECT("'["&amp;公示01!#REF!&amp;".xls]表6'!g40")</f>
        <v>#REF!</v>
      </c>
      <c r="H40" t="e">
        <f ca="1">INDIRECT("'["&amp;公示01!#REF!&amp;".xls]表6'!h40")</f>
        <v>#REF!</v>
      </c>
      <c r="I40" t="e">
        <f ca="1">INDIRECT("'["&amp;公示01!#REF!&amp;".xls]表6'!i40")</f>
        <v>#REF!</v>
      </c>
      <c r="J40" t="e">
        <f ca="1">INDIRECT("'["&amp;公示01!#REF!&amp;".xls]表6'!j40")</f>
        <v>#REF!</v>
      </c>
      <c r="K40" t="e">
        <f ca="1">INDIRECT("'["&amp;公示01!#REF!&amp;".xls]表6'!k40")</f>
        <v>#REF!</v>
      </c>
      <c r="L40" t="e">
        <f ca="1">INDIRECT("'["&amp;公示01!#REF!&amp;".xls]表6'!l40")</f>
        <v>#REF!</v>
      </c>
    </row>
    <row r="41" spans="1:12" ht="14.25">
      <c r="A41" t="e">
        <f ca="1">INDIRECT("'["&amp;公示01!#REF!&amp;".xls]表6'!a41")</f>
        <v>#REF!</v>
      </c>
      <c r="B41" s="1" t="e">
        <f ca="1">INDIRECT("'["&amp;公示01!#REF!&amp;".xls]表6'!B41")</f>
        <v>#REF!</v>
      </c>
      <c r="C41" s="1" t="e">
        <f ca="1">INDIRECT("'["&amp;公示01!#REF!&amp;".xls]表6'!c41")</f>
        <v>#REF!</v>
      </c>
      <c r="D41" s="1" t="e">
        <f ca="1">INDIRECT("'["&amp;公示01!#REF!&amp;".xls]表6'!d41")</f>
        <v>#REF!</v>
      </c>
      <c r="E41" s="1" t="e">
        <f ca="1">INDIRECT("'["&amp;公示01!#REF!&amp;".xls]表6'!e41")</f>
        <v>#REF!</v>
      </c>
      <c r="F41" s="1" t="e">
        <f ca="1">INDIRECT("'["&amp;公示01!#REF!&amp;".xls]表6'!f41")</f>
        <v>#REF!</v>
      </c>
      <c r="G41" t="e">
        <f ca="1">INDIRECT("'["&amp;公示01!#REF!&amp;".xls]表6'!g41")</f>
        <v>#REF!</v>
      </c>
      <c r="H41" t="e">
        <f ca="1">INDIRECT("'["&amp;公示01!#REF!&amp;".xls]表6'!h41")</f>
        <v>#REF!</v>
      </c>
      <c r="I41" t="e">
        <f ca="1">INDIRECT("'["&amp;公示01!#REF!&amp;".xls]表6'!i41")</f>
        <v>#REF!</v>
      </c>
      <c r="J41" t="e">
        <f ca="1">INDIRECT("'["&amp;公示01!#REF!&amp;".xls]表6'!j41")</f>
        <v>#REF!</v>
      </c>
      <c r="K41" t="e">
        <f ca="1">INDIRECT("'["&amp;公示01!#REF!&amp;".xls]表6'!k41")</f>
        <v>#REF!</v>
      </c>
      <c r="L41" t="e">
        <f ca="1">INDIRECT("'["&amp;公示01!#REF!&amp;".xls]表6'!l41")</f>
        <v>#REF!</v>
      </c>
    </row>
    <row r="42" spans="1:12" ht="14.25">
      <c r="A42" t="e">
        <f ca="1">INDIRECT("'["&amp;公示01!#REF!&amp;".xls]表6'!a42")</f>
        <v>#REF!</v>
      </c>
      <c r="B42" s="1" t="e">
        <f ca="1">INDIRECT("'["&amp;公示01!#REF!&amp;".xls]表6'!B42")</f>
        <v>#REF!</v>
      </c>
      <c r="C42" s="1" t="e">
        <f ca="1">INDIRECT("'["&amp;公示01!#REF!&amp;".xls]表6'!c42")</f>
        <v>#REF!</v>
      </c>
      <c r="D42" s="1" t="e">
        <f ca="1">INDIRECT("'["&amp;公示01!#REF!&amp;".xls]表6'!d42")</f>
        <v>#REF!</v>
      </c>
      <c r="E42" s="1" t="e">
        <f ca="1">INDIRECT("'["&amp;公示01!#REF!&amp;".xls]表6'!e42")</f>
        <v>#REF!</v>
      </c>
      <c r="F42" s="1" t="e">
        <f ca="1">INDIRECT("'["&amp;公示01!#REF!&amp;".xls]表6'!f42")</f>
        <v>#REF!</v>
      </c>
      <c r="G42" t="e">
        <f ca="1">INDIRECT("'["&amp;公示01!#REF!&amp;".xls]表6'!g42")</f>
        <v>#REF!</v>
      </c>
      <c r="H42" t="e">
        <f ca="1">INDIRECT("'["&amp;公示01!#REF!&amp;".xls]表6'!h42")</f>
        <v>#REF!</v>
      </c>
      <c r="I42" t="e">
        <f ca="1">INDIRECT("'["&amp;公示01!#REF!&amp;".xls]表6'!i42")</f>
        <v>#REF!</v>
      </c>
      <c r="J42" t="e">
        <f ca="1">INDIRECT("'["&amp;公示01!#REF!&amp;".xls]表6'!j42")</f>
        <v>#REF!</v>
      </c>
      <c r="K42" t="e">
        <f ca="1">INDIRECT("'["&amp;公示01!#REF!&amp;".xls]表6'!k42")</f>
        <v>#REF!</v>
      </c>
      <c r="L42" t="e">
        <f ca="1">INDIRECT("'["&amp;公示01!#REF!&amp;".xls]表6'!l42")</f>
        <v>#REF!</v>
      </c>
    </row>
    <row r="43" spans="1:12" ht="14.25">
      <c r="A43" t="e">
        <f ca="1">INDIRECT("'["&amp;公示01!#REF!&amp;".xls]表6'!a43")</f>
        <v>#REF!</v>
      </c>
      <c r="B43" s="1" t="e">
        <f ca="1">INDIRECT("'["&amp;公示01!#REF!&amp;".xls]表6'!B43")</f>
        <v>#REF!</v>
      </c>
      <c r="C43" s="1" t="e">
        <f ca="1">INDIRECT("'["&amp;公示01!#REF!&amp;".xls]表6'!c43")</f>
        <v>#REF!</v>
      </c>
      <c r="D43" s="1" t="e">
        <f ca="1">INDIRECT("'["&amp;公示01!#REF!&amp;".xls]表6'!d43")</f>
        <v>#REF!</v>
      </c>
      <c r="E43" s="1" t="e">
        <f ca="1">INDIRECT("'["&amp;公示01!#REF!&amp;".xls]表6'!e43")</f>
        <v>#REF!</v>
      </c>
      <c r="F43" s="1" t="e">
        <f ca="1">INDIRECT("'["&amp;公示01!#REF!&amp;".xls]表6'!f43")</f>
        <v>#REF!</v>
      </c>
      <c r="G43" t="e">
        <f ca="1">INDIRECT("'["&amp;公示01!#REF!&amp;".xls]表6'!g43")</f>
        <v>#REF!</v>
      </c>
      <c r="H43" t="e">
        <f ca="1">INDIRECT("'["&amp;公示01!#REF!&amp;".xls]表6'!h43")</f>
        <v>#REF!</v>
      </c>
      <c r="I43" t="e">
        <f ca="1">INDIRECT("'["&amp;公示01!#REF!&amp;".xls]表6'!i43")</f>
        <v>#REF!</v>
      </c>
      <c r="J43" t="e">
        <f ca="1">INDIRECT("'["&amp;公示01!#REF!&amp;".xls]表6'!j43")</f>
        <v>#REF!</v>
      </c>
      <c r="K43" t="e">
        <f ca="1">INDIRECT("'["&amp;公示01!#REF!&amp;".xls]表6'!k43")</f>
        <v>#REF!</v>
      </c>
      <c r="L43" t="e">
        <f ca="1">INDIRECT("'["&amp;公示01!#REF!&amp;".xls]表6'!l43")</f>
        <v>#REF!</v>
      </c>
    </row>
    <row r="44" spans="1:12" ht="14.25">
      <c r="A44" t="e">
        <f ca="1">INDIRECT("'["&amp;公示01!#REF!&amp;".xls]表6'!a44")</f>
        <v>#REF!</v>
      </c>
      <c r="B44" s="1" t="e">
        <f ca="1">INDIRECT("'["&amp;公示01!#REF!&amp;".xls]表6'!B44")</f>
        <v>#REF!</v>
      </c>
      <c r="C44" s="1" t="e">
        <f ca="1">INDIRECT("'["&amp;公示01!#REF!&amp;".xls]表6'!c44")</f>
        <v>#REF!</v>
      </c>
      <c r="D44" s="1" t="e">
        <f ca="1">INDIRECT("'["&amp;公示01!#REF!&amp;".xls]表6'!d44")</f>
        <v>#REF!</v>
      </c>
      <c r="E44" s="1" t="e">
        <f ca="1">INDIRECT("'["&amp;公示01!#REF!&amp;".xls]表6'!e44")</f>
        <v>#REF!</v>
      </c>
      <c r="F44" s="1" t="e">
        <f ca="1">INDIRECT("'["&amp;公示01!#REF!&amp;".xls]表6'!f44")</f>
        <v>#REF!</v>
      </c>
      <c r="G44" t="e">
        <f ca="1">INDIRECT("'["&amp;公示01!#REF!&amp;".xls]表6'!g44")</f>
        <v>#REF!</v>
      </c>
      <c r="H44" t="e">
        <f ca="1">INDIRECT("'["&amp;公示01!#REF!&amp;".xls]表6'!h44")</f>
        <v>#REF!</v>
      </c>
      <c r="I44" t="e">
        <f ca="1">INDIRECT("'["&amp;公示01!#REF!&amp;".xls]表6'!i44")</f>
        <v>#REF!</v>
      </c>
      <c r="J44" t="e">
        <f ca="1">INDIRECT("'["&amp;公示01!#REF!&amp;".xls]表6'!j44")</f>
        <v>#REF!</v>
      </c>
      <c r="K44" t="e">
        <f ca="1">INDIRECT("'["&amp;公示01!#REF!&amp;".xls]表6'!k44")</f>
        <v>#REF!</v>
      </c>
      <c r="L44" t="e">
        <f ca="1">INDIRECT("'["&amp;公示01!#REF!&amp;".xls]表6'!l44")</f>
        <v>#REF!</v>
      </c>
    </row>
    <row r="45" spans="1:12" ht="14.25">
      <c r="A45" t="e">
        <f ca="1">INDIRECT("'["&amp;公示01!#REF!&amp;".xls]表6'!a45")</f>
        <v>#REF!</v>
      </c>
      <c r="B45" s="1" t="e">
        <f ca="1">INDIRECT("'["&amp;公示01!#REF!&amp;".xls]表6'!B45")</f>
        <v>#REF!</v>
      </c>
      <c r="C45" s="1" t="e">
        <f ca="1">INDIRECT("'["&amp;公示01!#REF!&amp;".xls]表6'!c45")</f>
        <v>#REF!</v>
      </c>
      <c r="D45" s="1" t="e">
        <f ca="1">INDIRECT("'["&amp;公示01!#REF!&amp;".xls]表6'!d45")</f>
        <v>#REF!</v>
      </c>
      <c r="E45" s="1" t="e">
        <f ca="1">INDIRECT("'["&amp;公示01!#REF!&amp;".xls]表6'!e45")</f>
        <v>#REF!</v>
      </c>
      <c r="F45" s="1" t="e">
        <f ca="1">INDIRECT("'["&amp;公示01!#REF!&amp;".xls]表6'!f45")</f>
        <v>#REF!</v>
      </c>
      <c r="G45" t="e">
        <f ca="1">INDIRECT("'["&amp;公示01!#REF!&amp;".xls]表6'!g45")</f>
        <v>#REF!</v>
      </c>
      <c r="H45" t="e">
        <f ca="1">INDIRECT("'["&amp;公示01!#REF!&amp;".xls]表6'!h45")</f>
        <v>#REF!</v>
      </c>
      <c r="I45" t="e">
        <f ca="1">INDIRECT("'["&amp;公示01!#REF!&amp;".xls]表6'!i45")</f>
        <v>#REF!</v>
      </c>
      <c r="J45" t="e">
        <f ca="1">INDIRECT("'["&amp;公示01!#REF!&amp;".xls]表6'!j45")</f>
        <v>#REF!</v>
      </c>
      <c r="K45" t="e">
        <f ca="1">INDIRECT("'["&amp;公示01!#REF!&amp;".xls]表6'!k45")</f>
        <v>#REF!</v>
      </c>
      <c r="L45" t="e">
        <f ca="1">INDIRECT("'["&amp;公示01!#REF!&amp;".xls]表6'!l45")</f>
        <v>#REF!</v>
      </c>
    </row>
    <row r="46" spans="1:12" ht="14.25">
      <c r="A46" t="e">
        <f ca="1">INDIRECT("'["&amp;公示01!#REF!&amp;".xls]表6'!a46")</f>
        <v>#REF!</v>
      </c>
      <c r="B46" s="1" t="e">
        <f ca="1">INDIRECT("'["&amp;公示01!#REF!&amp;".xls]表6'!B46")</f>
        <v>#REF!</v>
      </c>
      <c r="C46" s="1" t="e">
        <f ca="1">INDIRECT("'["&amp;公示01!#REF!&amp;".xls]表6'!c46")</f>
        <v>#REF!</v>
      </c>
      <c r="D46" s="1" t="e">
        <f ca="1">INDIRECT("'["&amp;公示01!#REF!&amp;".xls]表6'!d46")</f>
        <v>#REF!</v>
      </c>
      <c r="E46" s="1" t="e">
        <f ca="1">INDIRECT("'["&amp;公示01!#REF!&amp;".xls]表6'!e46")</f>
        <v>#REF!</v>
      </c>
      <c r="F46" s="1" t="e">
        <f ca="1">INDIRECT("'["&amp;公示01!#REF!&amp;".xls]表6'!f46")</f>
        <v>#REF!</v>
      </c>
      <c r="G46" t="e">
        <f ca="1">INDIRECT("'["&amp;公示01!#REF!&amp;".xls]表6'!g46")</f>
        <v>#REF!</v>
      </c>
      <c r="H46" t="e">
        <f ca="1">INDIRECT("'["&amp;公示01!#REF!&amp;".xls]表6'!h46")</f>
        <v>#REF!</v>
      </c>
      <c r="I46" t="e">
        <f ca="1">INDIRECT("'["&amp;公示01!#REF!&amp;".xls]表6'!i46")</f>
        <v>#REF!</v>
      </c>
      <c r="J46" t="e">
        <f ca="1">INDIRECT("'["&amp;公示01!#REF!&amp;".xls]表6'!j46")</f>
        <v>#REF!</v>
      </c>
      <c r="K46" t="e">
        <f ca="1">INDIRECT("'["&amp;公示01!#REF!&amp;".xls]表6'!k46")</f>
        <v>#REF!</v>
      </c>
      <c r="L46" t="e">
        <f ca="1">INDIRECT("'["&amp;公示01!#REF!&amp;".xls]表6'!l46")</f>
        <v>#REF!</v>
      </c>
    </row>
    <row r="47" spans="1:12" ht="14.25">
      <c r="A47" t="e">
        <f ca="1">INDIRECT("'["&amp;公示01!#REF!&amp;".xls]表6'!a47")</f>
        <v>#REF!</v>
      </c>
      <c r="B47" s="1" t="e">
        <f ca="1">INDIRECT("'["&amp;公示01!#REF!&amp;".xls]表6'!B47")</f>
        <v>#REF!</v>
      </c>
      <c r="C47" s="1" t="e">
        <f ca="1">INDIRECT("'["&amp;公示01!#REF!&amp;".xls]表6'!c47")</f>
        <v>#REF!</v>
      </c>
      <c r="D47" s="1" t="e">
        <f ca="1">INDIRECT("'["&amp;公示01!#REF!&amp;".xls]表6'!d47")</f>
        <v>#REF!</v>
      </c>
      <c r="E47" s="1" t="e">
        <f ca="1">INDIRECT("'["&amp;公示01!#REF!&amp;".xls]表6'!e47")</f>
        <v>#REF!</v>
      </c>
      <c r="F47" s="1" t="e">
        <f ca="1">INDIRECT("'["&amp;公示01!#REF!&amp;".xls]表6'!f47")</f>
        <v>#REF!</v>
      </c>
      <c r="G47" t="e">
        <f ca="1">INDIRECT("'["&amp;公示01!#REF!&amp;".xls]表6'!g47")</f>
        <v>#REF!</v>
      </c>
      <c r="H47" t="e">
        <f ca="1">INDIRECT("'["&amp;公示01!#REF!&amp;".xls]表6'!h47")</f>
        <v>#REF!</v>
      </c>
      <c r="I47" t="e">
        <f ca="1">INDIRECT("'["&amp;公示01!#REF!&amp;".xls]表6'!i47")</f>
        <v>#REF!</v>
      </c>
      <c r="J47" t="e">
        <f ca="1">INDIRECT("'["&amp;公示01!#REF!&amp;".xls]表6'!j47")</f>
        <v>#REF!</v>
      </c>
      <c r="K47" t="e">
        <f ca="1">INDIRECT("'["&amp;公示01!#REF!&amp;".xls]表6'!k47")</f>
        <v>#REF!</v>
      </c>
      <c r="L47" t="e">
        <f ca="1">INDIRECT("'["&amp;公示01!#REF!&amp;".xls]表6'!l47")</f>
        <v>#REF!</v>
      </c>
    </row>
    <row r="48" spans="1:12" ht="14.25">
      <c r="A48" t="e">
        <f ca="1">INDIRECT("'["&amp;公示01!#REF!&amp;".xls]表6'!a48")</f>
        <v>#REF!</v>
      </c>
      <c r="B48" s="1" t="e">
        <f ca="1">INDIRECT("'["&amp;公示01!#REF!&amp;".xls]表6'!B48")</f>
        <v>#REF!</v>
      </c>
      <c r="C48" s="1" t="e">
        <f ca="1">INDIRECT("'["&amp;公示01!#REF!&amp;".xls]表6'!c48")</f>
        <v>#REF!</v>
      </c>
      <c r="D48" s="1" t="e">
        <f ca="1">INDIRECT("'["&amp;公示01!#REF!&amp;".xls]表6'!d48")</f>
        <v>#REF!</v>
      </c>
      <c r="E48" s="1" t="e">
        <f ca="1">INDIRECT("'["&amp;公示01!#REF!&amp;".xls]表6'!e48")</f>
        <v>#REF!</v>
      </c>
      <c r="F48" s="1" t="e">
        <f ca="1">INDIRECT("'["&amp;公示01!#REF!&amp;".xls]表6'!f48")</f>
        <v>#REF!</v>
      </c>
      <c r="G48" t="e">
        <f ca="1">INDIRECT("'["&amp;公示01!#REF!&amp;".xls]表6'!g48")</f>
        <v>#REF!</v>
      </c>
      <c r="H48" t="e">
        <f ca="1">INDIRECT("'["&amp;公示01!#REF!&amp;".xls]表6'!h48")</f>
        <v>#REF!</v>
      </c>
      <c r="I48" t="e">
        <f ca="1">INDIRECT("'["&amp;公示01!#REF!&amp;".xls]表6'!i48")</f>
        <v>#REF!</v>
      </c>
      <c r="J48" t="e">
        <f ca="1">INDIRECT("'["&amp;公示01!#REF!&amp;".xls]表6'!j48")</f>
        <v>#REF!</v>
      </c>
      <c r="K48" t="e">
        <f ca="1">INDIRECT("'["&amp;公示01!#REF!&amp;".xls]表6'!k48")</f>
        <v>#REF!</v>
      </c>
      <c r="L48" t="e">
        <f ca="1">INDIRECT("'["&amp;公示01!#REF!&amp;".xls]表6'!l48")</f>
        <v>#REF!</v>
      </c>
    </row>
    <row r="49" spans="1:12" ht="14.25">
      <c r="A49" t="e">
        <f ca="1">INDIRECT("'["&amp;公示01!#REF!&amp;".xls]表6'!a49")</f>
        <v>#REF!</v>
      </c>
      <c r="B49" s="1" t="e">
        <f ca="1">INDIRECT("'["&amp;公示01!#REF!&amp;".xls]表6'!B49")</f>
        <v>#REF!</v>
      </c>
      <c r="C49" s="1" t="e">
        <f ca="1">INDIRECT("'["&amp;公示01!#REF!&amp;".xls]表6'!c49")</f>
        <v>#REF!</v>
      </c>
      <c r="D49" s="1" t="e">
        <f ca="1">INDIRECT("'["&amp;公示01!#REF!&amp;".xls]表6'!d49")</f>
        <v>#REF!</v>
      </c>
      <c r="E49" s="1" t="e">
        <f ca="1">INDIRECT("'["&amp;公示01!#REF!&amp;".xls]表6'!e49")</f>
        <v>#REF!</v>
      </c>
      <c r="F49" s="1" t="e">
        <f ca="1">INDIRECT("'["&amp;公示01!#REF!&amp;".xls]表6'!f49")</f>
        <v>#REF!</v>
      </c>
      <c r="G49" t="e">
        <f ca="1">INDIRECT("'["&amp;公示01!#REF!&amp;".xls]表6'!g49")</f>
        <v>#REF!</v>
      </c>
      <c r="H49" t="e">
        <f ca="1">INDIRECT("'["&amp;公示01!#REF!&amp;".xls]表6'!h49")</f>
        <v>#REF!</v>
      </c>
      <c r="I49" t="e">
        <f ca="1">INDIRECT("'["&amp;公示01!#REF!&amp;".xls]表6'!i49")</f>
        <v>#REF!</v>
      </c>
      <c r="J49" t="e">
        <f ca="1">INDIRECT("'["&amp;公示01!#REF!&amp;".xls]表6'!j49")</f>
        <v>#REF!</v>
      </c>
      <c r="K49" t="e">
        <f ca="1">INDIRECT("'["&amp;公示01!#REF!&amp;".xls]表6'!k49")</f>
        <v>#REF!</v>
      </c>
      <c r="L49" t="e">
        <f ca="1">INDIRECT("'["&amp;公示01!#REF!&amp;".xls]表6'!l49")</f>
        <v>#REF!</v>
      </c>
    </row>
    <row r="50" spans="1:12" ht="14.25">
      <c r="A50" t="e">
        <f ca="1">INDIRECT("'["&amp;公示01!#REF!&amp;".xls]表6'!a50")</f>
        <v>#REF!</v>
      </c>
      <c r="B50" s="1" t="e">
        <f ca="1">INDIRECT("'["&amp;公示01!#REF!&amp;".xls]表6'!B50")</f>
        <v>#REF!</v>
      </c>
      <c r="C50" s="1" t="e">
        <f ca="1">INDIRECT("'["&amp;公示01!#REF!&amp;".xls]表6'!c50")</f>
        <v>#REF!</v>
      </c>
      <c r="D50" s="1" t="e">
        <f ca="1">INDIRECT("'["&amp;公示01!#REF!&amp;".xls]表6'!d50")</f>
        <v>#REF!</v>
      </c>
      <c r="E50" s="1" t="e">
        <f ca="1">INDIRECT("'["&amp;公示01!#REF!&amp;".xls]表6'!e50")</f>
        <v>#REF!</v>
      </c>
      <c r="F50" s="1" t="e">
        <f ca="1">INDIRECT("'["&amp;公示01!#REF!&amp;".xls]表6'!f50")</f>
        <v>#REF!</v>
      </c>
      <c r="G50" t="e">
        <f ca="1">INDIRECT("'["&amp;公示01!#REF!&amp;".xls]表6'!g50")</f>
        <v>#REF!</v>
      </c>
      <c r="H50" t="e">
        <f ca="1">INDIRECT("'["&amp;公示01!#REF!&amp;".xls]表6'!h50")</f>
        <v>#REF!</v>
      </c>
      <c r="I50" t="e">
        <f ca="1">INDIRECT("'["&amp;公示01!#REF!&amp;".xls]表6'!i50")</f>
        <v>#REF!</v>
      </c>
      <c r="J50" t="e">
        <f ca="1">INDIRECT("'["&amp;公示01!#REF!&amp;".xls]表6'!j50")</f>
        <v>#REF!</v>
      </c>
      <c r="K50" t="e">
        <f ca="1">INDIRECT("'["&amp;公示01!#REF!&amp;".xls]表6'!k50")</f>
        <v>#REF!</v>
      </c>
      <c r="L50" t="e">
        <f ca="1">INDIRECT("'["&amp;公示01!#REF!&amp;".xls]表6'!l50")</f>
        <v>#REF!</v>
      </c>
    </row>
    <row r="51" spans="1:12" ht="14.25">
      <c r="A51" t="e">
        <f ca="1">INDIRECT("'["&amp;公示01!#REF!&amp;".xls]表6'!a51")</f>
        <v>#REF!</v>
      </c>
      <c r="B51" s="1" t="e">
        <f ca="1">INDIRECT("'["&amp;公示01!#REF!&amp;".xls]表6'!B51")</f>
        <v>#REF!</v>
      </c>
      <c r="C51" s="1" t="e">
        <f ca="1">INDIRECT("'["&amp;公示01!#REF!&amp;".xls]表6'!c51")</f>
        <v>#REF!</v>
      </c>
      <c r="D51" s="1" t="e">
        <f ca="1">INDIRECT("'["&amp;公示01!#REF!&amp;".xls]表6'!d51")</f>
        <v>#REF!</v>
      </c>
      <c r="E51" s="1" t="e">
        <f ca="1">INDIRECT("'["&amp;公示01!#REF!&amp;".xls]表6'!e51")</f>
        <v>#REF!</v>
      </c>
      <c r="F51" s="1" t="e">
        <f ca="1">INDIRECT("'["&amp;公示01!#REF!&amp;".xls]表6'!f51")</f>
        <v>#REF!</v>
      </c>
      <c r="G51" t="e">
        <f ca="1">INDIRECT("'["&amp;公示01!#REF!&amp;".xls]表6'!g51")</f>
        <v>#REF!</v>
      </c>
      <c r="H51" t="e">
        <f ca="1">INDIRECT("'["&amp;公示01!#REF!&amp;".xls]表6'!h51")</f>
        <v>#REF!</v>
      </c>
      <c r="I51" t="e">
        <f ca="1">INDIRECT("'["&amp;公示01!#REF!&amp;".xls]表6'!i51")</f>
        <v>#REF!</v>
      </c>
      <c r="J51" t="e">
        <f ca="1">INDIRECT("'["&amp;公示01!#REF!&amp;".xls]表6'!j51")</f>
        <v>#REF!</v>
      </c>
      <c r="K51" t="e">
        <f ca="1">INDIRECT("'["&amp;公示01!#REF!&amp;".xls]表6'!k51")</f>
        <v>#REF!</v>
      </c>
      <c r="L51" t="e">
        <f ca="1">INDIRECT("'["&amp;公示01!#REF!&amp;".xls]表6'!l51")</f>
        <v>#REF!</v>
      </c>
    </row>
    <row r="52" spans="1:12" ht="14.25">
      <c r="A52" t="e">
        <f ca="1">INDIRECT("'["&amp;公示01!#REF!&amp;".xls]表6'!a52")</f>
        <v>#REF!</v>
      </c>
      <c r="B52" s="1" t="e">
        <f ca="1">INDIRECT("'["&amp;公示01!#REF!&amp;".xls]表6'!B52")</f>
        <v>#REF!</v>
      </c>
      <c r="C52" s="1" t="e">
        <f ca="1">INDIRECT("'["&amp;公示01!#REF!&amp;".xls]表6'!c52")</f>
        <v>#REF!</v>
      </c>
      <c r="D52" s="1" t="e">
        <f ca="1">INDIRECT("'["&amp;公示01!#REF!&amp;".xls]表6'!d52")</f>
        <v>#REF!</v>
      </c>
      <c r="E52" s="1" t="e">
        <f ca="1">INDIRECT("'["&amp;公示01!#REF!&amp;".xls]表6'!e52")</f>
        <v>#REF!</v>
      </c>
      <c r="F52" s="1" t="e">
        <f ca="1">INDIRECT("'["&amp;公示01!#REF!&amp;".xls]表6'!f52")</f>
        <v>#REF!</v>
      </c>
      <c r="G52" t="e">
        <f ca="1">INDIRECT("'["&amp;公示01!#REF!&amp;".xls]表6'!g52")</f>
        <v>#REF!</v>
      </c>
      <c r="H52" t="e">
        <f ca="1">INDIRECT("'["&amp;公示01!#REF!&amp;".xls]表6'!h52")</f>
        <v>#REF!</v>
      </c>
      <c r="I52" t="e">
        <f ca="1">INDIRECT("'["&amp;公示01!#REF!&amp;".xls]表6'!i52")</f>
        <v>#REF!</v>
      </c>
      <c r="J52" t="e">
        <f ca="1">INDIRECT("'["&amp;公示01!#REF!&amp;".xls]表6'!j52")</f>
        <v>#REF!</v>
      </c>
      <c r="K52" t="e">
        <f ca="1">INDIRECT("'["&amp;公示01!#REF!&amp;".xls]表6'!k52")</f>
        <v>#REF!</v>
      </c>
      <c r="L52" t="e">
        <f ca="1">INDIRECT("'["&amp;公示01!#REF!&amp;".xls]表6'!l52")</f>
        <v>#REF!</v>
      </c>
    </row>
    <row r="53" spans="1:12" ht="14.25">
      <c r="A53" t="e">
        <f ca="1">INDIRECT("'["&amp;公示01!#REF!&amp;".xls]表6'!a53")</f>
        <v>#REF!</v>
      </c>
      <c r="B53" s="1" t="e">
        <f ca="1">INDIRECT("'["&amp;公示01!#REF!&amp;".xls]表6'!B53")</f>
        <v>#REF!</v>
      </c>
      <c r="C53" s="1" t="e">
        <f ca="1">INDIRECT("'["&amp;公示01!#REF!&amp;".xls]表6'!c53")</f>
        <v>#REF!</v>
      </c>
      <c r="D53" s="1" t="e">
        <f ca="1">INDIRECT("'["&amp;公示01!#REF!&amp;".xls]表6'!d53")</f>
        <v>#REF!</v>
      </c>
      <c r="E53" s="1" t="e">
        <f ca="1">INDIRECT("'["&amp;公示01!#REF!&amp;".xls]表6'!e53")</f>
        <v>#REF!</v>
      </c>
      <c r="F53" s="1" t="e">
        <f ca="1">INDIRECT("'["&amp;公示01!#REF!&amp;".xls]表6'!f53")</f>
        <v>#REF!</v>
      </c>
      <c r="G53" t="e">
        <f ca="1">INDIRECT("'["&amp;公示01!#REF!&amp;".xls]表6'!g53")</f>
        <v>#REF!</v>
      </c>
      <c r="H53" t="e">
        <f ca="1">INDIRECT("'["&amp;公示01!#REF!&amp;".xls]表6'!h53")</f>
        <v>#REF!</v>
      </c>
      <c r="I53" t="e">
        <f ca="1">INDIRECT("'["&amp;公示01!#REF!&amp;".xls]表6'!i53")</f>
        <v>#REF!</v>
      </c>
      <c r="J53" t="e">
        <f ca="1">INDIRECT("'["&amp;公示01!#REF!&amp;".xls]表6'!j53")</f>
        <v>#REF!</v>
      </c>
      <c r="K53" t="e">
        <f ca="1">INDIRECT("'["&amp;公示01!#REF!&amp;".xls]表6'!k53")</f>
        <v>#REF!</v>
      </c>
      <c r="L53" t="e">
        <f ca="1">INDIRECT("'["&amp;公示01!#REF!&amp;".xls]表6'!l53")</f>
        <v>#REF!</v>
      </c>
    </row>
    <row r="54" spans="1:12" ht="14.25">
      <c r="A54" t="e">
        <f ca="1">INDIRECT("'["&amp;公示01!#REF!&amp;".xls]表6'!a54")</f>
        <v>#REF!</v>
      </c>
      <c r="B54" s="1" t="e">
        <f ca="1">INDIRECT("'["&amp;公示01!#REF!&amp;".xls]表6'!B54")</f>
        <v>#REF!</v>
      </c>
      <c r="C54" s="1" t="e">
        <f ca="1">INDIRECT("'["&amp;公示01!#REF!&amp;".xls]表6'!c54")</f>
        <v>#REF!</v>
      </c>
      <c r="D54" s="1" t="e">
        <f ca="1">INDIRECT("'["&amp;公示01!#REF!&amp;".xls]表6'!d54")</f>
        <v>#REF!</v>
      </c>
      <c r="E54" s="1" t="e">
        <f ca="1">INDIRECT("'["&amp;公示01!#REF!&amp;".xls]表6'!e54")</f>
        <v>#REF!</v>
      </c>
      <c r="F54" s="1" t="e">
        <f ca="1">INDIRECT("'["&amp;公示01!#REF!&amp;".xls]表6'!f54")</f>
        <v>#REF!</v>
      </c>
      <c r="G54" t="e">
        <f ca="1">INDIRECT("'["&amp;公示01!#REF!&amp;".xls]表6'!g54")</f>
        <v>#REF!</v>
      </c>
      <c r="H54" t="e">
        <f ca="1">INDIRECT("'["&amp;公示01!#REF!&amp;".xls]表6'!h54")</f>
        <v>#REF!</v>
      </c>
      <c r="I54" t="e">
        <f ca="1">INDIRECT("'["&amp;公示01!#REF!&amp;".xls]表6'!i54")</f>
        <v>#REF!</v>
      </c>
      <c r="J54" t="e">
        <f ca="1">INDIRECT("'["&amp;公示01!#REF!&amp;".xls]表6'!j54")</f>
        <v>#REF!</v>
      </c>
      <c r="K54" t="e">
        <f ca="1">INDIRECT("'["&amp;公示01!#REF!&amp;".xls]表6'!k54")</f>
        <v>#REF!</v>
      </c>
      <c r="L54" t="e">
        <f ca="1">INDIRECT("'["&amp;公示01!#REF!&amp;".xls]表6'!l54")</f>
        <v>#REF!</v>
      </c>
    </row>
    <row r="55" spans="1:12" ht="14.25">
      <c r="A55" t="e">
        <f ca="1">INDIRECT("'["&amp;公示01!#REF!&amp;".xls]表6'!a55")</f>
        <v>#REF!</v>
      </c>
      <c r="B55" s="1" t="e">
        <f ca="1">INDIRECT("'["&amp;公示01!#REF!&amp;".xls]表6'!B55")</f>
        <v>#REF!</v>
      </c>
      <c r="C55" s="1" t="e">
        <f ca="1">INDIRECT("'["&amp;公示01!#REF!&amp;".xls]表6'!c55")</f>
        <v>#REF!</v>
      </c>
      <c r="D55" s="1" t="e">
        <f ca="1">INDIRECT("'["&amp;公示01!#REF!&amp;".xls]表6'!d55")</f>
        <v>#REF!</v>
      </c>
      <c r="E55" s="1" t="e">
        <f ca="1">INDIRECT("'["&amp;公示01!#REF!&amp;".xls]表6'!e55")</f>
        <v>#REF!</v>
      </c>
      <c r="F55" s="1" t="e">
        <f ca="1">INDIRECT("'["&amp;公示01!#REF!&amp;".xls]表6'!f55")</f>
        <v>#REF!</v>
      </c>
      <c r="G55" t="e">
        <f ca="1">INDIRECT("'["&amp;公示01!#REF!&amp;".xls]表6'!g55")</f>
        <v>#REF!</v>
      </c>
      <c r="H55" t="e">
        <f ca="1">INDIRECT("'["&amp;公示01!#REF!&amp;".xls]表6'!h55")</f>
        <v>#REF!</v>
      </c>
      <c r="I55" t="e">
        <f ca="1">INDIRECT("'["&amp;公示01!#REF!&amp;".xls]表6'!i55")</f>
        <v>#REF!</v>
      </c>
      <c r="J55" t="e">
        <f ca="1">INDIRECT("'["&amp;公示01!#REF!&amp;".xls]表6'!j55")</f>
        <v>#REF!</v>
      </c>
      <c r="K55" t="e">
        <f ca="1">INDIRECT("'["&amp;公示01!#REF!&amp;".xls]表6'!k55")</f>
        <v>#REF!</v>
      </c>
      <c r="L55" t="e">
        <f ca="1">INDIRECT("'["&amp;公示01!#REF!&amp;".xls]表6'!l55")</f>
        <v>#REF!</v>
      </c>
    </row>
    <row r="56" spans="1:12" ht="14.25">
      <c r="A56" t="e">
        <f ca="1">INDIRECT("'["&amp;公示01!#REF!&amp;".xls]表6'!a56")</f>
        <v>#REF!</v>
      </c>
      <c r="B56" s="1" t="e">
        <f ca="1">INDIRECT("'["&amp;公示01!#REF!&amp;".xls]表6'!B56")</f>
        <v>#REF!</v>
      </c>
      <c r="C56" s="1" t="e">
        <f ca="1">INDIRECT("'["&amp;公示01!#REF!&amp;".xls]表6'!c56")</f>
        <v>#REF!</v>
      </c>
      <c r="D56" s="1" t="e">
        <f ca="1">INDIRECT("'["&amp;公示01!#REF!&amp;".xls]表6'!d56")</f>
        <v>#REF!</v>
      </c>
      <c r="E56" s="1" t="e">
        <f ca="1">INDIRECT("'["&amp;公示01!#REF!&amp;".xls]表6'!e56")</f>
        <v>#REF!</v>
      </c>
      <c r="F56" s="1" t="e">
        <f ca="1">INDIRECT("'["&amp;公示01!#REF!&amp;".xls]表6'!f56")</f>
        <v>#REF!</v>
      </c>
      <c r="G56" t="e">
        <f ca="1">INDIRECT("'["&amp;公示01!#REF!&amp;".xls]表6'!g56")</f>
        <v>#REF!</v>
      </c>
      <c r="H56" t="e">
        <f ca="1">INDIRECT("'["&amp;公示01!#REF!&amp;".xls]表6'!h56")</f>
        <v>#REF!</v>
      </c>
      <c r="I56" t="e">
        <f ca="1">INDIRECT("'["&amp;公示01!#REF!&amp;".xls]表6'!i56")</f>
        <v>#REF!</v>
      </c>
      <c r="J56" t="e">
        <f ca="1">INDIRECT("'["&amp;公示01!#REF!&amp;".xls]表6'!j56")</f>
        <v>#REF!</v>
      </c>
      <c r="K56" t="e">
        <f ca="1">INDIRECT("'["&amp;公示01!#REF!&amp;".xls]表6'!k56")</f>
        <v>#REF!</v>
      </c>
      <c r="L56" t="e">
        <f ca="1">INDIRECT("'["&amp;公示01!#REF!&amp;".xls]表6'!l56")</f>
        <v>#REF!</v>
      </c>
    </row>
    <row r="57" spans="1:12" ht="14.25">
      <c r="A57" t="e">
        <f ca="1">INDIRECT("'["&amp;公示01!#REF!&amp;".xls]表6'!a57")</f>
        <v>#REF!</v>
      </c>
      <c r="B57" s="1" t="e">
        <f ca="1">INDIRECT("'["&amp;公示01!#REF!&amp;".xls]表6'!B57")</f>
        <v>#REF!</v>
      </c>
      <c r="C57" s="1" t="e">
        <f ca="1">INDIRECT("'["&amp;公示01!#REF!&amp;".xls]表6'!c57")</f>
        <v>#REF!</v>
      </c>
      <c r="D57" s="1" t="e">
        <f ca="1">INDIRECT("'["&amp;公示01!#REF!&amp;".xls]表6'!d57")</f>
        <v>#REF!</v>
      </c>
      <c r="E57" s="1" t="e">
        <f ca="1">INDIRECT("'["&amp;公示01!#REF!&amp;".xls]表6'!e57")</f>
        <v>#REF!</v>
      </c>
      <c r="F57" s="1" t="e">
        <f ca="1">INDIRECT("'["&amp;公示01!#REF!&amp;".xls]表6'!f57")</f>
        <v>#REF!</v>
      </c>
      <c r="G57" t="e">
        <f ca="1">INDIRECT("'["&amp;公示01!#REF!&amp;".xls]表6'!g57")</f>
        <v>#REF!</v>
      </c>
      <c r="H57" t="e">
        <f ca="1">INDIRECT("'["&amp;公示01!#REF!&amp;".xls]表6'!h57")</f>
        <v>#REF!</v>
      </c>
      <c r="I57" t="e">
        <f ca="1">INDIRECT("'["&amp;公示01!#REF!&amp;".xls]表6'!i57")</f>
        <v>#REF!</v>
      </c>
      <c r="J57" t="e">
        <f ca="1">INDIRECT("'["&amp;公示01!#REF!&amp;".xls]表6'!j57")</f>
        <v>#REF!</v>
      </c>
      <c r="K57" t="e">
        <f ca="1">INDIRECT("'["&amp;公示01!#REF!&amp;".xls]表6'!k57")</f>
        <v>#REF!</v>
      </c>
      <c r="L57" t="e">
        <f ca="1">INDIRECT("'["&amp;公示01!#REF!&amp;".xls]表6'!l57")</f>
        <v>#REF!</v>
      </c>
    </row>
    <row r="58" spans="1:12" ht="14.25">
      <c r="A58" t="e">
        <f ca="1">INDIRECT("'["&amp;公示01!#REF!&amp;".xls]表6'!a58")</f>
        <v>#REF!</v>
      </c>
      <c r="B58" s="1" t="e">
        <f ca="1">INDIRECT("'["&amp;公示01!#REF!&amp;".xls]表6'!B58")</f>
        <v>#REF!</v>
      </c>
      <c r="C58" s="1" t="e">
        <f ca="1">INDIRECT("'["&amp;公示01!#REF!&amp;".xls]表6'!c58")</f>
        <v>#REF!</v>
      </c>
      <c r="D58" s="1" t="e">
        <f ca="1">INDIRECT("'["&amp;公示01!#REF!&amp;".xls]表6'!d58")</f>
        <v>#REF!</v>
      </c>
      <c r="E58" s="1" t="e">
        <f ca="1">INDIRECT("'["&amp;公示01!#REF!&amp;".xls]表6'!e58")</f>
        <v>#REF!</v>
      </c>
      <c r="F58" s="1" t="e">
        <f ca="1">INDIRECT("'["&amp;公示01!#REF!&amp;".xls]表6'!f58")</f>
        <v>#REF!</v>
      </c>
      <c r="G58" t="e">
        <f ca="1">INDIRECT("'["&amp;公示01!#REF!&amp;".xls]表6'!g58")</f>
        <v>#REF!</v>
      </c>
      <c r="H58" t="e">
        <f ca="1">INDIRECT("'["&amp;公示01!#REF!&amp;".xls]表6'!h58")</f>
        <v>#REF!</v>
      </c>
      <c r="I58" t="e">
        <f ca="1">INDIRECT("'["&amp;公示01!#REF!&amp;".xls]表6'!i58")</f>
        <v>#REF!</v>
      </c>
      <c r="J58" t="e">
        <f ca="1">INDIRECT("'["&amp;公示01!#REF!&amp;".xls]表6'!j58")</f>
        <v>#REF!</v>
      </c>
      <c r="K58" t="e">
        <f ca="1">INDIRECT("'["&amp;公示01!#REF!&amp;".xls]表6'!k58")</f>
        <v>#REF!</v>
      </c>
      <c r="L58" t="e">
        <f ca="1">INDIRECT("'["&amp;公示01!#REF!&amp;".xls]表6'!l58")</f>
        <v>#REF!</v>
      </c>
    </row>
    <row r="59" spans="1:12" ht="14.25">
      <c r="A59" t="e">
        <f ca="1">INDIRECT("'["&amp;公示01!#REF!&amp;".xls]表6'!a59")</f>
        <v>#REF!</v>
      </c>
      <c r="B59" s="1" t="e">
        <f ca="1">INDIRECT("'["&amp;公示01!#REF!&amp;".xls]表6'!B59")</f>
        <v>#REF!</v>
      </c>
      <c r="C59" s="1" t="e">
        <f ca="1">INDIRECT("'["&amp;公示01!#REF!&amp;".xls]表6'!c59")</f>
        <v>#REF!</v>
      </c>
      <c r="D59" s="1" t="e">
        <f ca="1">INDIRECT("'["&amp;公示01!#REF!&amp;".xls]表6'!d59")</f>
        <v>#REF!</v>
      </c>
      <c r="E59" s="1" t="e">
        <f ca="1">INDIRECT("'["&amp;公示01!#REF!&amp;".xls]表6'!e59")</f>
        <v>#REF!</v>
      </c>
      <c r="F59" s="1" t="e">
        <f ca="1">INDIRECT("'["&amp;公示01!#REF!&amp;".xls]表6'!f59")</f>
        <v>#REF!</v>
      </c>
      <c r="G59" t="e">
        <f ca="1">INDIRECT("'["&amp;公示01!#REF!&amp;".xls]表6'!g59")</f>
        <v>#REF!</v>
      </c>
      <c r="H59" t="e">
        <f ca="1">INDIRECT("'["&amp;公示01!#REF!&amp;".xls]表6'!h59")</f>
        <v>#REF!</v>
      </c>
      <c r="I59" t="e">
        <f ca="1">INDIRECT("'["&amp;公示01!#REF!&amp;".xls]表6'!i59")</f>
        <v>#REF!</v>
      </c>
      <c r="J59" t="e">
        <f ca="1">INDIRECT("'["&amp;公示01!#REF!&amp;".xls]表6'!j59")</f>
        <v>#REF!</v>
      </c>
      <c r="K59" t="e">
        <f ca="1">INDIRECT("'["&amp;公示01!#REF!&amp;".xls]表6'!k59")</f>
        <v>#REF!</v>
      </c>
      <c r="L59" t="e">
        <f ca="1">INDIRECT("'["&amp;公示01!#REF!&amp;".xls]表6'!l59")</f>
        <v>#REF!</v>
      </c>
    </row>
    <row r="60" spans="1:12" ht="14.25">
      <c r="A60" t="e">
        <f ca="1">INDIRECT("'["&amp;公示01!#REF!&amp;".xls]表6'!a60")</f>
        <v>#REF!</v>
      </c>
      <c r="B60" s="1" t="e">
        <f ca="1">INDIRECT("'["&amp;公示01!#REF!&amp;".xls]表6'!B60")</f>
        <v>#REF!</v>
      </c>
      <c r="C60" s="1" t="e">
        <f ca="1">INDIRECT("'["&amp;公示01!#REF!&amp;".xls]表6'!c60")</f>
        <v>#REF!</v>
      </c>
      <c r="D60" s="1" t="e">
        <f ca="1">INDIRECT("'["&amp;公示01!#REF!&amp;".xls]表6'!d60")</f>
        <v>#REF!</v>
      </c>
      <c r="E60" s="1" t="e">
        <f ca="1">INDIRECT("'["&amp;公示01!#REF!&amp;".xls]表6'!e60")</f>
        <v>#REF!</v>
      </c>
      <c r="F60" s="1" t="e">
        <f ca="1">INDIRECT("'["&amp;公示01!#REF!&amp;".xls]表6'!f60")</f>
        <v>#REF!</v>
      </c>
      <c r="G60" t="e">
        <f ca="1">INDIRECT("'["&amp;公示01!#REF!&amp;".xls]表6'!g60")</f>
        <v>#REF!</v>
      </c>
      <c r="H60" t="e">
        <f ca="1">INDIRECT("'["&amp;公示01!#REF!&amp;".xls]表6'!h60")</f>
        <v>#REF!</v>
      </c>
      <c r="I60" t="e">
        <f ca="1">INDIRECT("'["&amp;公示01!#REF!&amp;".xls]表6'!i60")</f>
        <v>#REF!</v>
      </c>
      <c r="J60" t="e">
        <f ca="1">INDIRECT("'["&amp;公示01!#REF!&amp;".xls]表6'!j60")</f>
        <v>#REF!</v>
      </c>
      <c r="K60" t="e">
        <f ca="1">INDIRECT("'["&amp;公示01!#REF!&amp;".xls]表6'!k60")</f>
        <v>#REF!</v>
      </c>
      <c r="L60" t="e">
        <f ca="1">INDIRECT("'["&amp;公示01!#REF!&amp;".xls]表6'!l60")</f>
        <v>#REF!</v>
      </c>
    </row>
    <row r="61" spans="1:12" ht="14.25">
      <c r="A61" t="e">
        <f ca="1">INDIRECT("'["&amp;公示01!#REF!&amp;".xls]表6'!a61")</f>
        <v>#REF!</v>
      </c>
      <c r="B61" s="1" t="e">
        <f ca="1">INDIRECT("'["&amp;公示01!#REF!&amp;".xls]表6'!B61")</f>
        <v>#REF!</v>
      </c>
      <c r="C61" s="1" t="e">
        <f ca="1">INDIRECT("'["&amp;公示01!#REF!&amp;".xls]表6'!c61")</f>
        <v>#REF!</v>
      </c>
      <c r="D61" s="1" t="e">
        <f ca="1">INDIRECT("'["&amp;公示01!#REF!&amp;".xls]表6'!d61")</f>
        <v>#REF!</v>
      </c>
      <c r="E61" s="1" t="e">
        <f ca="1">INDIRECT("'["&amp;公示01!#REF!&amp;".xls]表6'!e61")</f>
        <v>#REF!</v>
      </c>
      <c r="F61" s="1" t="e">
        <f ca="1">INDIRECT("'["&amp;公示01!#REF!&amp;".xls]表6'!f61")</f>
        <v>#REF!</v>
      </c>
      <c r="G61" t="e">
        <f ca="1">INDIRECT("'["&amp;公示01!#REF!&amp;".xls]表6'!g61")</f>
        <v>#REF!</v>
      </c>
      <c r="H61" t="e">
        <f ca="1">INDIRECT("'["&amp;公示01!#REF!&amp;".xls]表6'!h61")</f>
        <v>#REF!</v>
      </c>
      <c r="I61" t="e">
        <f ca="1">INDIRECT("'["&amp;公示01!#REF!&amp;".xls]表6'!i61")</f>
        <v>#REF!</v>
      </c>
      <c r="J61" t="e">
        <f ca="1">INDIRECT("'["&amp;公示01!#REF!&amp;".xls]表6'!j61")</f>
        <v>#REF!</v>
      </c>
      <c r="K61" t="e">
        <f ca="1">INDIRECT("'["&amp;公示01!#REF!&amp;".xls]表6'!k61")</f>
        <v>#REF!</v>
      </c>
      <c r="L61" t="e">
        <f ca="1">INDIRECT("'["&amp;公示01!#REF!&amp;".xls]表6'!l61")</f>
        <v>#REF!</v>
      </c>
    </row>
    <row r="62" spans="1:12" ht="14.25">
      <c r="A62" t="e">
        <f ca="1">INDIRECT("'["&amp;公示01!#REF!&amp;".xls]表6'!a62")</f>
        <v>#REF!</v>
      </c>
      <c r="B62" s="1" t="e">
        <f ca="1">INDIRECT("'["&amp;公示01!#REF!&amp;".xls]表6'!B62")</f>
        <v>#REF!</v>
      </c>
      <c r="C62" s="1" t="e">
        <f ca="1">INDIRECT("'["&amp;公示01!#REF!&amp;".xls]表6'!c62")</f>
        <v>#REF!</v>
      </c>
      <c r="D62" s="1" t="e">
        <f ca="1">INDIRECT("'["&amp;公示01!#REF!&amp;".xls]表6'!d62")</f>
        <v>#REF!</v>
      </c>
      <c r="E62" s="1" t="e">
        <f ca="1">INDIRECT("'["&amp;公示01!#REF!&amp;".xls]表6'!e62")</f>
        <v>#REF!</v>
      </c>
      <c r="F62" s="1" t="e">
        <f ca="1">INDIRECT("'["&amp;公示01!#REF!&amp;".xls]表6'!f62")</f>
        <v>#REF!</v>
      </c>
      <c r="G62" t="e">
        <f ca="1">INDIRECT("'["&amp;公示01!#REF!&amp;".xls]表6'!g62")</f>
        <v>#REF!</v>
      </c>
      <c r="H62" t="e">
        <f ca="1">INDIRECT("'["&amp;公示01!#REF!&amp;".xls]表6'!h62")</f>
        <v>#REF!</v>
      </c>
      <c r="I62" t="e">
        <f ca="1">INDIRECT("'["&amp;公示01!#REF!&amp;".xls]表6'!i62")</f>
        <v>#REF!</v>
      </c>
      <c r="J62" t="e">
        <f ca="1">INDIRECT("'["&amp;公示01!#REF!&amp;".xls]表6'!j62")</f>
        <v>#REF!</v>
      </c>
      <c r="K62" t="e">
        <f ca="1">INDIRECT("'["&amp;公示01!#REF!&amp;".xls]表6'!k62")</f>
        <v>#REF!</v>
      </c>
      <c r="L62" t="e">
        <f ca="1">INDIRECT("'["&amp;公示01!#REF!&amp;".xls]表6'!l62")</f>
        <v>#REF!</v>
      </c>
    </row>
    <row r="63" spans="1:12" ht="14.25">
      <c r="A63" t="e">
        <f ca="1">INDIRECT("'["&amp;公示01!#REF!&amp;".xls]表6'!a63")</f>
        <v>#REF!</v>
      </c>
      <c r="B63" s="1" t="e">
        <f ca="1">INDIRECT("'["&amp;公示01!#REF!&amp;".xls]表6'!B63")</f>
        <v>#REF!</v>
      </c>
      <c r="C63" s="1" t="e">
        <f ca="1">INDIRECT("'["&amp;公示01!#REF!&amp;".xls]表6'!c63")</f>
        <v>#REF!</v>
      </c>
      <c r="D63" s="1" t="e">
        <f ca="1">INDIRECT("'["&amp;公示01!#REF!&amp;".xls]表6'!d63")</f>
        <v>#REF!</v>
      </c>
      <c r="E63" s="1" t="e">
        <f ca="1">INDIRECT("'["&amp;公示01!#REF!&amp;".xls]表6'!e63")</f>
        <v>#REF!</v>
      </c>
      <c r="F63" s="1" t="e">
        <f ca="1">INDIRECT("'["&amp;公示01!#REF!&amp;".xls]表6'!f63")</f>
        <v>#REF!</v>
      </c>
      <c r="G63" t="e">
        <f ca="1">INDIRECT("'["&amp;公示01!#REF!&amp;".xls]表6'!g63")</f>
        <v>#REF!</v>
      </c>
      <c r="H63" t="e">
        <f ca="1">INDIRECT("'["&amp;公示01!#REF!&amp;".xls]表6'!h63")</f>
        <v>#REF!</v>
      </c>
      <c r="I63" t="e">
        <f ca="1">INDIRECT("'["&amp;公示01!#REF!&amp;".xls]表6'!i63")</f>
        <v>#REF!</v>
      </c>
      <c r="J63" t="e">
        <f ca="1">INDIRECT("'["&amp;公示01!#REF!&amp;".xls]表6'!j63")</f>
        <v>#REF!</v>
      </c>
      <c r="K63" t="e">
        <f ca="1">INDIRECT("'["&amp;公示01!#REF!&amp;".xls]表6'!k63")</f>
        <v>#REF!</v>
      </c>
      <c r="L63" t="e">
        <f ca="1">INDIRECT("'["&amp;公示01!#REF!&amp;".xls]表6'!l63")</f>
        <v>#REF!</v>
      </c>
    </row>
    <row r="64" spans="1:12" ht="14.25">
      <c r="A64" t="e">
        <f ca="1">INDIRECT("'["&amp;公示01!#REF!&amp;".xls]表6'!a64")</f>
        <v>#REF!</v>
      </c>
      <c r="B64" s="1" t="e">
        <f ca="1">INDIRECT("'["&amp;公示01!#REF!&amp;".xls]表6'!B64")</f>
        <v>#REF!</v>
      </c>
      <c r="C64" s="1" t="e">
        <f ca="1">INDIRECT("'["&amp;公示01!#REF!&amp;".xls]表6'!c64")</f>
        <v>#REF!</v>
      </c>
      <c r="D64" s="1" t="e">
        <f ca="1">INDIRECT("'["&amp;公示01!#REF!&amp;".xls]表6'!d64")</f>
        <v>#REF!</v>
      </c>
      <c r="E64" s="1" t="e">
        <f ca="1">INDIRECT("'["&amp;公示01!#REF!&amp;".xls]表6'!e64")</f>
        <v>#REF!</v>
      </c>
      <c r="F64" s="1" t="e">
        <f ca="1">INDIRECT("'["&amp;公示01!#REF!&amp;".xls]表6'!f64")</f>
        <v>#REF!</v>
      </c>
      <c r="G64" t="e">
        <f ca="1">INDIRECT("'["&amp;公示01!#REF!&amp;".xls]表6'!g64")</f>
        <v>#REF!</v>
      </c>
      <c r="H64" t="e">
        <f ca="1">INDIRECT("'["&amp;公示01!#REF!&amp;".xls]表6'!h64")</f>
        <v>#REF!</v>
      </c>
      <c r="I64" t="e">
        <f ca="1">INDIRECT("'["&amp;公示01!#REF!&amp;".xls]表6'!i64")</f>
        <v>#REF!</v>
      </c>
      <c r="J64" t="e">
        <f ca="1">INDIRECT("'["&amp;公示01!#REF!&amp;".xls]表6'!j64")</f>
        <v>#REF!</v>
      </c>
      <c r="K64" t="e">
        <f ca="1">INDIRECT("'["&amp;公示01!#REF!&amp;".xls]表6'!k64")</f>
        <v>#REF!</v>
      </c>
      <c r="L64" t="e">
        <f ca="1">INDIRECT("'["&amp;公示01!#REF!&amp;".xls]表6'!l64")</f>
        <v>#REF!</v>
      </c>
    </row>
    <row r="65" spans="1:12" ht="14.25">
      <c r="A65" t="e">
        <f ca="1">INDIRECT("'["&amp;公示01!#REF!&amp;".xls]表6'!a65")</f>
        <v>#REF!</v>
      </c>
      <c r="B65" s="1" t="e">
        <f ca="1">INDIRECT("'["&amp;公示01!#REF!&amp;".xls]表6'!B65")</f>
        <v>#REF!</v>
      </c>
      <c r="C65" s="1" t="e">
        <f ca="1">INDIRECT("'["&amp;公示01!#REF!&amp;".xls]表6'!c65")</f>
        <v>#REF!</v>
      </c>
      <c r="D65" s="1" t="e">
        <f ca="1">INDIRECT("'["&amp;公示01!#REF!&amp;".xls]表6'!d65")</f>
        <v>#REF!</v>
      </c>
      <c r="E65" s="1" t="e">
        <f ca="1">INDIRECT("'["&amp;公示01!#REF!&amp;".xls]表6'!e65")</f>
        <v>#REF!</v>
      </c>
      <c r="F65" s="1" t="e">
        <f ca="1">INDIRECT("'["&amp;公示01!#REF!&amp;".xls]表6'!f65")</f>
        <v>#REF!</v>
      </c>
      <c r="G65" t="e">
        <f ca="1">INDIRECT("'["&amp;公示01!#REF!&amp;".xls]表6'!g65")</f>
        <v>#REF!</v>
      </c>
      <c r="H65" t="e">
        <f ca="1">INDIRECT("'["&amp;公示01!#REF!&amp;".xls]表6'!h65")</f>
        <v>#REF!</v>
      </c>
      <c r="I65" t="e">
        <f ca="1">INDIRECT("'["&amp;公示01!#REF!&amp;".xls]表6'!i65")</f>
        <v>#REF!</v>
      </c>
      <c r="J65" t="e">
        <f ca="1">INDIRECT("'["&amp;公示01!#REF!&amp;".xls]表6'!j65")</f>
        <v>#REF!</v>
      </c>
      <c r="K65" t="e">
        <f ca="1">INDIRECT("'["&amp;公示01!#REF!&amp;".xls]表6'!k65")</f>
        <v>#REF!</v>
      </c>
      <c r="L65" t="e">
        <f ca="1">INDIRECT("'["&amp;公示01!#REF!&amp;".xls]表6'!l65")</f>
        <v>#REF!</v>
      </c>
    </row>
    <row r="66" spans="1:12" ht="14.25">
      <c r="A66" t="e">
        <f ca="1">INDIRECT("'["&amp;公示01!#REF!&amp;".xls]表6'!a66")</f>
        <v>#REF!</v>
      </c>
      <c r="B66" s="1" t="e">
        <f ca="1">INDIRECT("'["&amp;公示01!#REF!&amp;".xls]表6'!B66")</f>
        <v>#REF!</v>
      </c>
      <c r="C66" s="1" t="e">
        <f ca="1">INDIRECT("'["&amp;公示01!#REF!&amp;".xls]表6'!c66")</f>
        <v>#REF!</v>
      </c>
      <c r="D66" s="1" t="e">
        <f ca="1">INDIRECT("'["&amp;公示01!#REF!&amp;".xls]表6'!d66")</f>
        <v>#REF!</v>
      </c>
      <c r="E66" s="1" t="e">
        <f ca="1">INDIRECT("'["&amp;公示01!#REF!&amp;".xls]表6'!e66")</f>
        <v>#REF!</v>
      </c>
      <c r="F66" s="1" t="e">
        <f ca="1">INDIRECT("'["&amp;公示01!#REF!&amp;".xls]表6'!f66")</f>
        <v>#REF!</v>
      </c>
      <c r="G66" t="e">
        <f ca="1">INDIRECT("'["&amp;公示01!#REF!&amp;".xls]表6'!g66")</f>
        <v>#REF!</v>
      </c>
      <c r="H66" t="e">
        <f ca="1">INDIRECT("'["&amp;公示01!#REF!&amp;".xls]表6'!h66")</f>
        <v>#REF!</v>
      </c>
      <c r="I66" t="e">
        <f ca="1">INDIRECT("'["&amp;公示01!#REF!&amp;".xls]表6'!i66")</f>
        <v>#REF!</v>
      </c>
      <c r="J66" t="e">
        <f ca="1">INDIRECT("'["&amp;公示01!#REF!&amp;".xls]表6'!j66")</f>
        <v>#REF!</v>
      </c>
      <c r="K66" t="e">
        <f ca="1">INDIRECT("'["&amp;公示01!#REF!&amp;".xls]表6'!k66")</f>
        <v>#REF!</v>
      </c>
      <c r="L66" t="e">
        <f ca="1">INDIRECT("'["&amp;公示01!#REF!&amp;".xls]表6'!l66")</f>
        <v>#REF!</v>
      </c>
    </row>
    <row r="67" spans="1:12" ht="14.25">
      <c r="A67" t="e">
        <f ca="1">INDIRECT("'["&amp;公示01!#REF!&amp;".xls]表6'!a67")</f>
        <v>#REF!</v>
      </c>
      <c r="B67" s="1" t="e">
        <f ca="1">INDIRECT("'["&amp;公示01!#REF!&amp;".xls]表6'!B67")</f>
        <v>#REF!</v>
      </c>
      <c r="C67" s="1" t="e">
        <f ca="1">INDIRECT("'["&amp;公示01!#REF!&amp;".xls]表6'!c67")</f>
        <v>#REF!</v>
      </c>
      <c r="D67" s="1" t="e">
        <f ca="1">INDIRECT("'["&amp;公示01!#REF!&amp;".xls]表6'!d67")</f>
        <v>#REF!</v>
      </c>
      <c r="E67" s="1" t="e">
        <f ca="1">INDIRECT("'["&amp;公示01!#REF!&amp;".xls]表6'!e67")</f>
        <v>#REF!</v>
      </c>
      <c r="F67" s="1" t="e">
        <f ca="1">INDIRECT("'["&amp;公示01!#REF!&amp;".xls]表6'!f67")</f>
        <v>#REF!</v>
      </c>
      <c r="G67" t="e">
        <f ca="1">INDIRECT("'["&amp;公示01!#REF!&amp;".xls]表6'!g67")</f>
        <v>#REF!</v>
      </c>
      <c r="H67" t="e">
        <f ca="1">INDIRECT("'["&amp;公示01!#REF!&amp;".xls]表6'!h67")</f>
        <v>#REF!</v>
      </c>
      <c r="I67" t="e">
        <f ca="1">INDIRECT("'["&amp;公示01!#REF!&amp;".xls]表6'!i67")</f>
        <v>#REF!</v>
      </c>
      <c r="J67" t="e">
        <f ca="1">INDIRECT("'["&amp;公示01!#REF!&amp;".xls]表6'!j67")</f>
        <v>#REF!</v>
      </c>
      <c r="K67" t="e">
        <f ca="1">INDIRECT("'["&amp;公示01!#REF!&amp;".xls]表6'!k67")</f>
        <v>#REF!</v>
      </c>
      <c r="L67" t="e">
        <f ca="1">INDIRECT("'["&amp;公示01!#REF!&amp;".xls]表6'!l67")</f>
        <v>#REF!</v>
      </c>
    </row>
    <row r="68" spans="1:12" ht="14.25">
      <c r="A68" t="e">
        <f ca="1">INDIRECT("'["&amp;公示01!#REF!&amp;".xls]表6'!a68")</f>
        <v>#REF!</v>
      </c>
      <c r="B68" s="1" t="e">
        <f ca="1">INDIRECT("'["&amp;公示01!#REF!&amp;".xls]表6'!B68")</f>
        <v>#REF!</v>
      </c>
      <c r="C68" s="1" t="e">
        <f ca="1">INDIRECT("'["&amp;公示01!#REF!&amp;".xls]表6'!c68")</f>
        <v>#REF!</v>
      </c>
      <c r="D68" s="1" t="e">
        <f ca="1">INDIRECT("'["&amp;公示01!#REF!&amp;".xls]表6'!d68")</f>
        <v>#REF!</v>
      </c>
      <c r="E68" s="1" t="e">
        <f ca="1">INDIRECT("'["&amp;公示01!#REF!&amp;".xls]表6'!e68")</f>
        <v>#REF!</v>
      </c>
      <c r="F68" s="1" t="e">
        <f ca="1">INDIRECT("'["&amp;公示01!#REF!&amp;".xls]表6'!f68")</f>
        <v>#REF!</v>
      </c>
      <c r="G68" t="e">
        <f ca="1">INDIRECT("'["&amp;公示01!#REF!&amp;".xls]表6'!g68")</f>
        <v>#REF!</v>
      </c>
      <c r="H68" t="e">
        <f ca="1">INDIRECT("'["&amp;公示01!#REF!&amp;".xls]表6'!h68")</f>
        <v>#REF!</v>
      </c>
      <c r="I68" t="e">
        <f ca="1">INDIRECT("'["&amp;公示01!#REF!&amp;".xls]表6'!i68")</f>
        <v>#REF!</v>
      </c>
      <c r="J68" t="e">
        <f ca="1">INDIRECT("'["&amp;公示01!#REF!&amp;".xls]表6'!j68")</f>
        <v>#REF!</v>
      </c>
      <c r="K68" t="e">
        <f ca="1">INDIRECT("'["&amp;公示01!#REF!&amp;".xls]表6'!k68")</f>
        <v>#REF!</v>
      </c>
      <c r="L68" t="e">
        <f ca="1">INDIRECT("'["&amp;公示01!#REF!&amp;".xls]表6'!l68")</f>
        <v>#REF!</v>
      </c>
    </row>
    <row r="69" spans="1:12" ht="14.25">
      <c r="A69" t="e">
        <f ca="1">INDIRECT("'["&amp;公示01!#REF!&amp;".xls]表6'!a69")</f>
        <v>#REF!</v>
      </c>
      <c r="B69" s="1" t="e">
        <f ca="1">INDIRECT("'["&amp;公示01!#REF!&amp;".xls]表6'!B69")</f>
        <v>#REF!</v>
      </c>
      <c r="C69" s="1" t="e">
        <f ca="1">INDIRECT("'["&amp;公示01!#REF!&amp;".xls]表6'!c69")</f>
        <v>#REF!</v>
      </c>
      <c r="D69" s="1" t="e">
        <f ca="1">INDIRECT("'["&amp;公示01!#REF!&amp;".xls]表6'!d69")</f>
        <v>#REF!</v>
      </c>
      <c r="E69" s="1" t="e">
        <f ca="1">INDIRECT("'["&amp;公示01!#REF!&amp;".xls]表6'!e69")</f>
        <v>#REF!</v>
      </c>
      <c r="F69" s="1" t="e">
        <f ca="1">INDIRECT("'["&amp;公示01!#REF!&amp;".xls]表6'!f69")</f>
        <v>#REF!</v>
      </c>
      <c r="G69" t="e">
        <f ca="1">INDIRECT("'["&amp;公示01!#REF!&amp;".xls]表6'!g69")</f>
        <v>#REF!</v>
      </c>
      <c r="H69" t="e">
        <f ca="1">INDIRECT("'["&amp;公示01!#REF!&amp;".xls]表6'!h69")</f>
        <v>#REF!</v>
      </c>
      <c r="I69" t="e">
        <f ca="1">INDIRECT("'["&amp;公示01!#REF!&amp;".xls]表6'!i69")</f>
        <v>#REF!</v>
      </c>
      <c r="J69" t="e">
        <f ca="1">INDIRECT("'["&amp;公示01!#REF!&amp;".xls]表6'!j69")</f>
        <v>#REF!</v>
      </c>
      <c r="K69" t="e">
        <f ca="1">INDIRECT("'["&amp;公示01!#REF!&amp;".xls]表6'!k69")</f>
        <v>#REF!</v>
      </c>
      <c r="L69" t="e">
        <f ca="1">INDIRECT("'["&amp;公示01!#REF!&amp;".xls]表6'!l69")</f>
        <v>#REF!</v>
      </c>
    </row>
    <row r="70" spans="1:12" ht="14.25">
      <c r="A70" t="e">
        <f ca="1">INDIRECT("'["&amp;公示01!#REF!&amp;".xls]表6'!a70")</f>
        <v>#REF!</v>
      </c>
      <c r="B70" s="1" t="e">
        <f ca="1">INDIRECT("'["&amp;公示01!#REF!&amp;".xls]表6'!B70")</f>
        <v>#REF!</v>
      </c>
      <c r="C70" s="1" t="e">
        <f ca="1">INDIRECT("'["&amp;公示01!#REF!&amp;".xls]表6'!c70")</f>
        <v>#REF!</v>
      </c>
      <c r="D70" s="1" t="e">
        <f ca="1">INDIRECT("'["&amp;公示01!#REF!&amp;".xls]表6'!d70")</f>
        <v>#REF!</v>
      </c>
      <c r="E70" s="1" t="e">
        <f ca="1">INDIRECT("'["&amp;公示01!#REF!&amp;".xls]表6'!e70")</f>
        <v>#REF!</v>
      </c>
      <c r="F70" s="1" t="e">
        <f ca="1">INDIRECT("'["&amp;公示01!#REF!&amp;".xls]表6'!f70")</f>
        <v>#REF!</v>
      </c>
      <c r="G70" t="e">
        <f ca="1">INDIRECT("'["&amp;公示01!#REF!&amp;".xls]表6'!g70")</f>
        <v>#REF!</v>
      </c>
      <c r="H70" t="e">
        <f ca="1">INDIRECT("'["&amp;公示01!#REF!&amp;".xls]表6'!h70")</f>
        <v>#REF!</v>
      </c>
      <c r="I70" t="e">
        <f ca="1">INDIRECT("'["&amp;公示01!#REF!&amp;".xls]表6'!i70")</f>
        <v>#REF!</v>
      </c>
      <c r="J70" t="e">
        <f ca="1">INDIRECT("'["&amp;公示01!#REF!&amp;".xls]表6'!j70")</f>
        <v>#REF!</v>
      </c>
      <c r="K70" t="e">
        <f ca="1">INDIRECT("'["&amp;公示01!#REF!&amp;".xls]表6'!k70")</f>
        <v>#REF!</v>
      </c>
      <c r="L70" t="e">
        <f ca="1">INDIRECT("'["&amp;公示01!#REF!&amp;".xls]表6'!l70")</f>
        <v>#REF!</v>
      </c>
    </row>
    <row r="71" spans="1:12" ht="14.25">
      <c r="A71" t="e">
        <f ca="1">INDIRECT("'["&amp;公示01!#REF!&amp;".xls]表6'!a71")</f>
        <v>#REF!</v>
      </c>
      <c r="B71" s="1" t="e">
        <f ca="1">INDIRECT("'["&amp;公示01!#REF!&amp;".xls]表6'!B71")</f>
        <v>#REF!</v>
      </c>
      <c r="C71" s="1" t="e">
        <f ca="1">INDIRECT("'["&amp;公示01!#REF!&amp;".xls]表6'!c71")</f>
        <v>#REF!</v>
      </c>
      <c r="D71" s="1" t="e">
        <f ca="1">INDIRECT("'["&amp;公示01!#REF!&amp;".xls]表6'!d71")</f>
        <v>#REF!</v>
      </c>
      <c r="E71" s="1" t="e">
        <f ca="1">INDIRECT("'["&amp;公示01!#REF!&amp;".xls]表6'!e71")</f>
        <v>#REF!</v>
      </c>
      <c r="F71" s="1" t="e">
        <f ca="1">INDIRECT("'["&amp;公示01!#REF!&amp;".xls]表6'!f71")</f>
        <v>#REF!</v>
      </c>
      <c r="G71" t="e">
        <f ca="1">INDIRECT("'["&amp;公示01!#REF!&amp;".xls]表6'!g71")</f>
        <v>#REF!</v>
      </c>
      <c r="H71" t="e">
        <f ca="1">INDIRECT("'["&amp;公示01!#REF!&amp;".xls]表6'!h71")</f>
        <v>#REF!</v>
      </c>
      <c r="I71" t="e">
        <f ca="1">INDIRECT("'["&amp;公示01!#REF!&amp;".xls]表6'!i71")</f>
        <v>#REF!</v>
      </c>
      <c r="J71" t="e">
        <f ca="1">INDIRECT("'["&amp;公示01!#REF!&amp;".xls]表6'!j71")</f>
        <v>#REF!</v>
      </c>
      <c r="K71" t="e">
        <f ca="1">INDIRECT("'["&amp;公示01!#REF!&amp;".xls]表6'!k71")</f>
        <v>#REF!</v>
      </c>
      <c r="L71" t="e">
        <f ca="1">INDIRECT("'["&amp;公示01!#REF!&amp;".xls]表6'!l71")</f>
        <v>#REF!</v>
      </c>
    </row>
    <row r="72" spans="1:12" ht="14.25">
      <c r="A72" t="e">
        <f ca="1">INDIRECT("'["&amp;公示01!#REF!&amp;".xls]表6'!a72")</f>
        <v>#REF!</v>
      </c>
      <c r="B72" s="1" t="e">
        <f ca="1">INDIRECT("'["&amp;公示01!#REF!&amp;".xls]表6'!B72")</f>
        <v>#REF!</v>
      </c>
      <c r="C72" s="1" t="e">
        <f ca="1">INDIRECT("'["&amp;公示01!#REF!&amp;".xls]表6'!c72")</f>
        <v>#REF!</v>
      </c>
      <c r="D72" s="1" t="e">
        <f ca="1">INDIRECT("'["&amp;公示01!#REF!&amp;".xls]表6'!d72")</f>
        <v>#REF!</v>
      </c>
      <c r="E72" s="1" t="e">
        <f ca="1">INDIRECT("'["&amp;公示01!#REF!&amp;".xls]表6'!e72")</f>
        <v>#REF!</v>
      </c>
      <c r="F72" s="1" t="e">
        <f ca="1">INDIRECT("'["&amp;公示01!#REF!&amp;".xls]表6'!f72")</f>
        <v>#REF!</v>
      </c>
      <c r="G72" t="e">
        <f ca="1">INDIRECT("'["&amp;公示01!#REF!&amp;".xls]表6'!g72")</f>
        <v>#REF!</v>
      </c>
      <c r="H72" t="e">
        <f ca="1">INDIRECT("'["&amp;公示01!#REF!&amp;".xls]表6'!h72")</f>
        <v>#REF!</v>
      </c>
      <c r="I72" t="e">
        <f ca="1">INDIRECT("'["&amp;公示01!#REF!&amp;".xls]表6'!i72")</f>
        <v>#REF!</v>
      </c>
      <c r="J72" t="e">
        <f ca="1">INDIRECT("'["&amp;公示01!#REF!&amp;".xls]表6'!j72")</f>
        <v>#REF!</v>
      </c>
      <c r="K72" t="e">
        <f ca="1">INDIRECT("'["&amp;公示01!#REF!&amp;".xls]表6'!k72")</f>
        <v>#REF!</v>
      </c>
      <c r="L72" t="e">
        <f ca="1">INDIRECT("'["&amp;公示01!#REF!&amp;".xls]表6'!l72")</f>
        <v>#REF!</v>
      </c>
    </row>
    <row r="73" spans="1:12" ht="14.25">
      <c r="A73" t="e">
        <f ca="1">INDIRECT("'["&amp;公示01!#REF!&amp;".xls]表6'!a73")</f>
        <v>#REF!</v>
      </c>
      <c r="B73" s="1" t="e">
        <f ca="1">INDIRECT("'["&amp;公示01!#REF!&amp;".xls]表6'!B73")</f>
        <v>#REF!</v>
      </c>
      <c r="C73" s="1" t="e">
        <f ca="1">INDIRECT("'["&amp;公示01!#REF!&amp;".xls]表6'!c73")</f>
        <v>#REF!</v>
      </c>
      <c r="D73" s="1" t="e">
        <f ca="1">INDIRECT("'["&amp;公示01!#REF!&amp;".xls]表6'!d73")</f>
        <v>#REF!</v>
      </c>
      <c r="E73" s="1" t="e">
        <f ca="1">INDIRECT("'["&amp;公示01!#REF!&amp;".xls]表6'!e73")</f>
        <v>#REF!</v>
      </c>
      <c r="F73" s="1" t="e">
        <f ca="1">INDIRECT("'["&amp;公示01!#REF!&amp;".xls]表6'!f73")</f>
        <v>#REF!</v>
      </c>
      <c r="G73" t="e">
        <f ca="1">INDIRECT("'["&amp;公示01!#REF!&amp;".xls]表6'!g73")</f>
        <v>#REF!</v>
      </c>
      <c r="H73" t="e">
        <f ca="1">INDIRECT("'["&amp;公示01!#REF!&amp;".xls]表6'!h73")</f>
        <v>#REF!</v>
      </c>
      <c r="I73" t="e">
        <f ca="1">INDIRECT("'["&amp;公示01!#REF!&amp;".xls]表6'!i73")</f>
        <v>#REF!</v>
      </c>
      <c r="J73" t="e">
        <f ca="1">INDIRECT("'["&amp;公示01!#REF!&amp;".xls]表6'!j73")</f>
        <v>#REF!</v>
      </c>
      <c r="K73" t="e">
        <f ca="1">INDIRECT("'["&amp;公示01!#REF!&amp;".xls]表6'!k73")</f>
        <v>#REF!</v>
      </c>
      <c r="L73" t="e">
        <f ca="1">INDIRECT("'["&amp;公示01!#REF!&amp;".xls]表6'!l73")</f>
        <v>#REF!</v>
      </c>
    </row>
    <row r="74" spans="1:12" ht="14.25">
      <c r="A74" t="e">
        <f ca="1">INDIRECT("'["&amp;公示01!#REF!&amp;".xls]表6'!a74")</f>
        <v>#REF!</v>
      </c>
      <c r="B74" s="1" t="e">
        <f ca="1">INDIRECT("'["&amp;公示01!#REF!&amp;".xls]表6'!B74")</f>
        <v>#REF!</v>
      </c>
      <c r="C74" s="1" t="e">
        <f ca="1">INDIRECT("'["&amp;公示01!#REF!&amp;".xls]表6'!c74")</f>
        <v>#REF!</v>
      </c>
      <c r="D74" s="1" t="e">
        <f ca="1">INDIRECT("'["&amp;公示01!#REF!&amp;".xls]表6'!d74")</f>
        <v>#REF!</v>
      </c>
      <c r="E74" s="1" t="e">
        <f ca="1">INDIRECT("'["&amp;公示01!#REF!&amp;".xls]表6'!e74")</f>
        <v>#REF!</v>
      </c>
      <c r="F74" s="1" t="e">
        <f ca="1">INDIRECT("'["&amp;公示01!#REF!&amp;".xls]表6'!f74")</f>
        <v>#REF!</v>
      </c>
      <c r="G74" t="e">
        <f ca="1">INDIRECT("'["&amp;公示01!#REF!&amp;".xls]表6'!g74")</f>
        <v>#REF!</v>
      </c>
      <c r="H74" t="e">
        <f ca="1">INDIRECT("'["&amp;公示01!#REF!&amp;".xls]表6'!h74")</f>
        <v>#REF!</v>
      </c>
      <c r="I74" t="e">
        <f ca="1">INDIRECT("'["&amp;公示01!#REF!&amp;".xls]表6'!i74")</f>
        <v>#REF!</v>
      </c>
      <c r="J74" t="e">
        <f ca="1">INDIRECT("'["&amp;公示01!#REF!&amp;".xls]表6'!j74")</f>
        <v>#REF!</v>
      </c>
      <c r="K74" t="e">
        <f ca="1">INDIRECT("'["&amp;公示01!#REF!&amp;".xls]表6'!k74")</f>
        <v>#REF!</v>
      </c>
      <c r="L74" t="e">
        <f ca="1">INDIRECT("'["&amp;公示01!#REF!&amp;".xls]表6'!l74")</f>
        <v>#REF!</v>
      </c>
    </row>
    <row r="75" spans="1:12" ht="14.25">
      <c r="A75" t="e">
        <f ca="1">INDIRECT("'["&amp;公示01!#REF!&amp;".xls]表6'!a75")</f>
        <v>#REF!</v>
      </c>
      <c r="B75" s="1" t="e">
        <f ca="1">INDIRECT("'["&amp;公示01!#REF!&amp;".xls]表6'!B75")</f>
        <v>#REF!</v>
      </c>
      <c r="C75" s="1" t="e">
        <f ca="1">INDIRECT("'["&amp;公示01!#REF!&amp;".xls]表6'!c75")</f>
        <v>#REF!</v>
      </c>
      <c r="D75" s="1" t="e">
        <f ca="1">INDIRECT("'["&amp;公示01!#REF!&amp;".xls]表6'!d75")</f>
        <v>#REF!</v>
      </c>
      <c r="E75" s="1" t="e">
        <f ca="1">INDIRECT("'["&amp;公示01!#REF!&amp;".xls]表6'!e75")</f>
        <v>#REF!</v>
      </c>
      <c r="F75" s="1" t="e">
        <f ca="1">INDIRECT("'["&amp;公示01!#REF!&amp;".xls]表6'!f75")</f>
        <v>#REF!</v>
      </c>
      <c r="G75" t="e">
        <f ca="1">INDIRECT("'["&amp;公示01!#REF!&amp;".xls]表6'!g75")</f>
        <v>#REF!</v>
      </c>
      <c r="H75" t="e">
        <f ca="1">INDIRECT("'["&amp;公示01!#REF!&amp;".xls]表6'!h75")</f>
        <v>#REF!</v>
      </c>
      <c r="I75" t="e">
        <f ca="1">INDIRECT("'["&amp;公示01!#REF!&amp;".xls]表6'!i75")</f>
        <v>#REF!</v>
      </c>
      <c r="J75" t="e">
        <f ca="1">INDIRECT("'["&amp;公示01!#REF!&amp;".xls]表6'!j75")</f>
        <v>#REF!</v>
      </c>
      <c r="K75" t="e">
        <f ca="1">INDIRECT("'["&amp;公示01!#REF!&amp;".xls]表6'!k75")</f>
        <v>#REF!</v>
      </c>
      <c r="L75" t="e">
        <f ca="1">INDIRECT("'["&amp;公示01!#REF!&amp;".xls]表6'!l75")</f>
        <v>#REF!</v>
      </c>
    </row>
    <row r="76" spans="1:12" ht="14.25">
      <c r="A76" t="e">
        <f ca="1">INDIRECT("'["&amp;公示01!#REF!&amp;".xls]表6'!a76")</f>
        <v>#REF!</v>
      </c>
      <c r="B76" s="1" t="e">
        <f ca="1">INDIRECT("'["&amp;公示01!#REF!&amp;".xls]表6'!B76")</f>
        <v>#REF!</v>
      </c>
      <c r="C76" s="1" t="e">
        <f ca="1">INDIRECT("'["&amp;公示01!#REF!&amp;".xls]表6'!c76")</f>
        <v>#REF!</v>
      </c>
      <c r="D76" s="1" t="e">
        <f ca="1">INDIRECT("'["&amp;公示01!#REF!&amp;".xls]表6'!d76")</f>
        <v>#REF!</v>
      </c>
      <c r="E76" s="1" t="e">
        <f ca="1">INDIRECT("'["&amp;公示01!#REF!&amp;".xls]表6'!e76")</f>
        <v>#REF!</v>
      </c>
      <c r="F76" s="1" t="e">
        <f ca="1">INDIRECT("'["&amp;公示01!#REF!&amp;".xls]表6'!f76")</f>
        <v>#REF!</v>
      </c>
      <c r="G76" t="e">
        <f ca="1">INDIRECT("'["&amp;公示01!#REF!&amp;".xls]表6'!g76")</f>
        <v>#REF!</v>
      </c>
      <c r="H76" t="e">
        <f ca="1">INDIRECT("'["&amp;公示01!#REF!&amp;".xls]表6'!h76")</f>
        <v>#REF!</v>
      </c>
      <c r="I76" t="e">
        <f ca="1">INDIRECT("'["&amp;公示01!#REF!&amp;".xls]表6'!i76")</f>
        <v>#REF!</v>
      </c>
      <c r="J76" t="e">
        <f ca="1">INDIRECT("'["&amp;公示01!#REF!&amp;".xls]表6'!j76")</f>
        <v>#REF!</v>
      </c>
      <c r="K76" t="e">
        <f ca="1">INDIRECT("'["&amp;公示01!#REF!&amp;".xls]表6'!k76")</f>
        <v>#REF!</v>
      </c>
      <c r="L76" t="e">
        <f ca="1">INDIRECT("'["&amp;公示01!#REF!&amp;".xls]表6'!l76")</f>
        <v>#REF!</v>
      </c>
    </row>
    <row r="77" spans="1:12" ht="14.25">
      <c r="A77" t="e">
        <f ca="1">INDIRECT("'["&amp;公示01!#REF!&amp;".xls]表6'!a77")</f>
        <v>#REF!</v>
      </c>
      <c r="B77" s="1" t="e">
        <f ca="1">INDIRECT("'["&amp;公示01!#REF!&amp;".xls]表6'!B77")</f>
        <v>#REF!</v>
      </c>
      <c r="C77" s="1" t="e">
        <f ca="1">INDIRECT("'["&amp;公示01!#REF!&amp;".xls]表6'!c77")</f>
        <v>#REF!</v>
      </c>
      <c r="D77" s="1" t="e">
        <f ca="1">INDIRECT("'["&amp;公示01!#REF!&amp;".xls]表6'!d77")</f>
        <v>#REF!</v>
      </c>
      <c r="E77" s="1" t="e">
        <f ca="1">INDIRECT("'["&amp;公示01!#REF!&amp;".xls]表6'!e77")</f>
        <v>#REF!</v>
      </c>
      <c r="F77" s="1" t="e">
        <f ca="1">INDIRECT("'["&amp;公示01!#REF!&amp;".xls]表6'!f77")</f>
        <v>#REF!</v>
      </c>
      <c r="G77" t="e">
        <f ca="1">INDIRECT("'["&amp;公示01!#REF!&amp;".xls]表6'!g77")</f>
        <v>#REF!</v>
      </c>
      <c r="H77" t="e">
        <f ca="1">INDIRECT("'["&amp;公示01!#REF!&amp;".xls]表6'!h77")</f>
        <v>#REF!</v>
      </c>
      <c r="I77" t="e">
        <f ca="1">INDIRECT("'["&amp;公示01!#REF!&amp;".xls]表6'!i77")</f>
        <v>#REF!</v>
      </c>
      <c r="J77" t="e">
        <f ca="1">INDIRECT("'["&amp;公示01!#REF!&amp;".xls]表6'!j77")</f>
        <v>#REF!</v>
      </c>
      <c r="K77" t="e">
        <f ca="1">INDIRECT("'["&amp;公示01!#REF!&amp;".xls]表6'!k77")</f>
        <v>#REF!</v>
      </c>
      <c r="L77" t="e">
        <f ca="1">INDIRECT("'["&amp;公示01!#REF!&amp;".xls]表6'!l77")</f>
        <v>#REF!</v>
      </c>
    </row>
    <row r="78" spans="1:12" ht="14.25">
      <c r="A78" t="e">
        <f ca="1">INDIRECT("'["&amp;公示01!#REF!&amp;".xls]表6'!a78")</f>
        <v>#REF!</v>
      </c>
      <c r="B78" s="1" t="e">
        <f ca="1">INDIRECT("'["&amp;公示01!#REF!&amp;".xls]表6'!B78")</f>
        <v>#REF!</v>
      </c>
      <c r="C78" s="1" t="e">
        <f ca="1">INDIRECT("'["&amp;公示01!#REF!&amp;".xls]表6'!c78")</f>
        <v>#REF!</v>
      </c>
      <c r="D78" s="1" t="e">
        <f ca="1">INDIRECT("'["&amp;公示01!#REF!&amp;".xls]表6'!d78")</f>
        <v>#REF!</v>
      </c>
      <c r="E78" s="1" t="e">
        <f ca="1">INDIRECT("'["&amp;公示01!#REF!&amp;".xls]表6'!e78")</f>
        <v>#REF!</v>
      </c>
      <c r="F78" s="1" t="e">
        <f ca="1">INDIRECT("'["&amp;公示01!#REF!&amp;".xls]表6'!f78")</f>
        <v>#REF!</v>
      </c>
      <c r="G78" t="e">
        <f ca="1">INDIRECT("'["&amp;公示01!#REF!&amp;".xls]表6'!g78")</f>
        <v>#REF!</v>
      </c>
      <c r="H78" t="e">
        <f ca="1">INDIRECT("'["&amp;公示01!#REF!&amp;".xls]表6'!h78")</f>
        <v>#REF!</v>
      </c>
      <c r="I78" t="e">
        <f ca="1">INDIRECT("'["&amp;公示01!#REF!&amp;".xls]表6'!i78")</f>
        <v>#REF!</v>
      </c>
      <c r="J78" t="e">
        <f ca="1">INDIRECT("'["&amp;公示01!#REF!&amp;".xls]表6'!j78")</f>
        <v>#REF!</v>
      </c>
      <c r="K78" t="e">
        <f ca="1">INDIRECT("'["&amp;公示01!#REF!&amp;".xls]表6'!k78")</f>
        <v>#REF!</v>
      </c>
      <c r="L78" t="e">
        <f ca="1">INDIRECT("'["&amp;公示01!#REF!&amp;".xls]表6'!l78")</f>
        <v>#REF!</v>
      </c>
    </row>
    <row r="79" spans="1:12" ht="14.25">
      <c r="A79" t="e">
        <f ca="1">INDIRECT("'["&amp;公示01!#REF!&amp;".xls]表6'!a79")</f>
        <v>#REF!</v>
      </c>
      <c r="B79" s="1" t="e">
        <f ca="1">INDIRECT("'["&amp;公示01!#REF!&amp;".xls]表6'!B79")</f>
        <v>#REF!</v>
      </c>
      <c r="C79" s="1" t="e">
        <f ca="1">INDIRECT("'["&amp;公示01!#REF!&amp;".xls]表6'!c79")</f>
        <v>#REF!</v>
      </c>
      <c r="D79" s="1" t="e">
        <f ca="1">INDIRECT("'["&amp;公示01!#REF!&amp;".xls]表6'!d79")</f>
        <v>#REF!</v>
      </c>
      <c r="E79" s="1" t="e">
        <f ca="1">INDIRECT("'["&amp;公示01!#REF!&amp;".xls]表6'!e79")</f>
        <v>#REF!</v>
      </c>
      <c r="F79" s="1" t="e">
        <f ca="1">INDIRECT("'["&amp;公示01!#REF!&amp;".xls]表6'!f79")</f>
        <v>#REF!</v>
      </c>
      <c r="G79" t="e">
        <f ca="1">INDIRECT("'["&amp;公示01!#REF!&amp;".xls]表6'!g79")</f>
        <v>#REF!</v>
      </c>
      <c r="H79" t="e">
        <f ca="1">INDIRECT("'["&amp;公示01!#REF!&amp;".xls]表6'!h79")</f>
        <v>#REF!</v>
      </c>
      <c r="I79" t="e">
        <f ca="1">INDIRECT("'["&amp;公示01!#REF!&amp;".xls]表6'!i79")</f>
        <v>#REF!</v>
      </c>
      <c r="J79" t="e">
        <f ca="1">INDIRECT("'["&amp;公示01!#REF!&amp;".xls]表6'!j79")</f>
        <v>#REF!</v>
      </c>
      <c r="K79" t="e">
        <f ca="1">INDIRECT("'["&amp;公示01!#REF!&amp;".xls]表6'!k79")</f>
        <v>#REF!</v>
      </c>
      <c r="L79" t="e">
        <f ca="1">INDIRECT("'["&amp;公示01!#REF!&amp;".xls]表6'!l79")</f>
        <v>#REF!</v>
      </c>
    </row>
    <row r="80" spans="1:12" ht="14.25">
      <c r="A80" t="e">
        <f ca="1">INDIRECT("'["&amp;公示01!#REF!&amp;".xls]表6'!a80")</f>
        <v>#REF!</v>
      </c>
      <c r="B80" s="1" t="e">
        <f ca="1">INDIRECT("'["&amp;公示01!#REF!&amp;".xls]表6'!B80")</f>
        <v>#REF!</v>
      </c>
      <c r="C80" s="1" t="e">
        <f ca="1">INDIRECT("'["&amp;公示01!#REF!&amp;".xls]表6'!c80")</f>
        <v>#REF!</v>
      </c>
      <c r="D80" s="1" t="e">
        <f ca="1">INDIRECT("'["&amp;公示01!#REF!&amp;".xls]表6'!d80")</f>
        <v>#REF!</v>
      </c>
      <c r="E80" s="1" t="e">
        <f ca="1">INDIRECT("'["&amp;公示01!#REF!&amp;".xls]表6'!e80")</f>
        <v>#REF!</v>
      </c>
      <c r="F80" s="1" t="e">
        <f ca="1">INDIRECT("'["&amp;公示01!#REF!&amp;".xls]表6'!f80")</f>
        <v>#REF!</v>
      </c>
      <c r="G80" t="e">
        <f ca="1">INDIRECT("'["&amp;公示01!#REF!&amp;".xls]表6'!g80")</f>
        <v>#REF!</v>
      </c>
      <c r="H80" t="e">
        <f ca="1">INDIRECT("'["&amp;公示01!#REF!&amp;".xls]表6'!h80")</f>
        <v>#REF!</v>
      </c>
      <c r="I80" t="e">
        <f ca="1">INDIRECT("'["&amp;公示01!#REF!&amp;".xls]表6'!i80")</f>
        <v>#REF!</v>
      </c>
      <c r="J80" t="e">
        <f ca="1">INDIRECT("'["&amp;公示01!#REF!&amp;".xls]表6'!j80")</f>
        <v>#REF!</v>
      </c>
      <c r="K80" t="e">
        <f ca="1">INDIRECT("'["&amp;公示01!#REF!&amp;".xls]表6'!k80")</f>
        <v>#REF!</v>
      </c>
      <c r="L80" t="e">
        <f ca="1">INDIRECT("'["&amp;公示01!#REF!&amp;".xls]表6'!l80")</f>
        <v>#REF!</v>
      </c>
    </row>
    <row r="81" spans="1:12" ht="14.25">
      <c r="A81" t="e">
        <f ca="1">INDIRECT("'["&amp;公示01!#REF!&amp;".xls]表6'!a81")</f>
        <v>#REF!</v>
      </c>
      <c r="B81" s="1" t="e">
        <f ca="1">INDIRECT("'["&amp;公示01!#REF!&amp;".xls]表6'!B81")</f>
        <v>#REF!</v>
      </c>
      <c r="C81" s="1" t="e">
        <f ca="1">INDIRECT("'["&amp;公示01!#REF!&amp;".xls]表6'!c81")</f>
        <v>#REF!</v>
      </c>
      <c r="D81" s="1" t="e">
        <f ca="1">INDIRECT("'["&amp;公示01!#REF!&amp;".xls]表6'!d81")</f>
        <v>#REF!</v>
      </c>
      <c r="E81" s="1" t="e">
        <f ca="1">INDIRECT("'["&amp;公示01!#REF!&amp;".xls]表6'!e81")</f>
        <v>#REF!</v>
      </c>
      <c r="F81" s="1" t="e">
        <f ca="1">INDIRECT("'["&amp;公示01!#REF!&amp;".xls]表6'!f81")</f>
        <v>#REF!</v>
      </c>
      <c r="G81" t="e">
        <f ca="1">INDIRECT("'["&amp;公示01!#REF!&amp;".xls]表6'!g81")</f>
        <v>#REF!</v>
      </c>
      <c r="H81" t="e">
        <f ca="1">INDIRECT("'["&amp;公示01!#REF!&amp;".xls]表6'!h81")</f>
        <v>#REF!</v>
      </c>
      <c r="I81" t="e">
        <f ca="1">INDIRECT("'["&amp;公示01!#REF!&amp;".xls]表6'!i81")</f>
        <v>#REF!</v>
      </c>
      <c r="J81" t="e">
        <f ca="1">INDIRECT("'["&amp;公示01!#REF!&amp;".xls]表6'!j81")</f>
        <v>#REF!</v>
      </c>
      <c r="K81" t="e">
        <f ca="1">INDIRECT("'["&amp;公示01!#REF!&amp;".xls]表6'!k81")</f>
        <v>#REF!</v>
      </c>
      <c r="L81" t="e">
        <f ca="1">INDIRECT("'["&amp;公示01!#REF!&amp;".xls]表6'!l81")</f>
        <v>#REF!</v>
      </c>
    </row>
    <row r="82" spans="1:12" ht="14.25">
      <c r="A82" t="e">
        <f ca="1">INDIRECT("'["&amp;公示01!#REF!&amp;".xls]表6'!a82")</f>
        <v>#REF!</v>
      </c>
      <c r="B82" s="1" t="e">
        <f ca="1">INDIRECT("'["&amp;公示01!#REF!&amp;".xls]表6'!B82")</f>
        <v>#REF!</v>
      </c>
      <c r="C82" s="1" t="e">
        <f ca="1">INDIRECT("'["&amp;公示01!#REF!&amp;".xls]表6'!c82")</f>
        <v>#REF!</v>
      </c>
      <c r="D82" s="1" t="e">
        <f ca="1">INDIRECT("'["&amp;公示01!#REF!&amp;".xls]表6'!d82")</f>
        <v>#REF!</v>
      </c>
      <c r="E82" s="1" t="e">
        <f ca="1">INDIRECT("'["&amp;公示01!#REF!&amp;".xls]表6'!e82")</f>
        <v>#REF!</v>
      </c>
      <c r="F82" s="1" t="e">
        <f ca="1">INDIRECT("'["&amp;公示01!#REF!&amp;".xls]表6'!f82")</f>
        <v>#REF!</v>
      </c>
      <c r="G82" t="e">
        <f ca="1">INDIRECT("'["&amp;公示01!#REF!&amp;".xls]表6'!g82")</f>
        <v>#REF!</v>
      </c>
      <c r="H82" t="e">
        <f ca="1">INDIRECT("'["&amp;公示01!#REF!&amp;".xls]表6'!h82")</f>
        <v>#REF!</v>
      </c>
      <c r="I82" t="e">
        <f ca="1">INDIRECT("'["&amp;公示01!#REF!&amp;".xls]表6'!i82")</f>
        <v>#REF!</v>
      </c>
      <c r="J82" t="e">
        <f ca="1">INDIRECT("'["&amp;公示01!#REF!&amp;".xls]表6'!j82")</f>
        <v>#REF!</v>
      </c>
      <c r="K82" t="e">
        <f ca="1">INDIRECT("'["&amp;公示01!#REF!&amp;".xls]表6'!k82")</f>
        <v>#REF!</v>
      </c>
      <c r="L82" t="e">
        <f ca="1">INDIRECT("'["&amp;公示01!#REF!&amp;".xls]表6'!l82")</f>
        <v>#REF!</v>
      </c>
    </row>
    <row r="83" spans="1:12" ht="14.25">
      <c r="A83" t="e">
        <f ca="1">INDIRECT("'["&amp;公示01!#REF!&amp;".xls]表6'!a83")</f>
        <v>#REF!</v>
      </c>
      <c r="B83" s="1" t="e">
        <f ca="1">INDIRECT("'["&amp;公示01!#REF!&amp;".xls]表6'!B83")</f>
        <v>#REF!</v>
      </c>
      <c r="C83" s="1" t="e">
        <f ca="1">INDIRECT("'["&amp;公示01!#REF!&amp;".xls]表6'!c83")</f>
        <v>#REF!</v>
      </c>
      <c r="D83" s="1" t="e">
        <f ca="1">INDIRECT("'["&amp;公示01!#REF!&amp;".xls]表6'!d83")</f>
        <v>#REF!</v>
      </c>
      <c r="E83" s="1" t="e">
        <f ca="1">INDIRECT("'["&amp;公示01!#REF!&amp;".xls]表6'!e83")</f>
        <v>#REF!</v>
      </c>
      <c r="F83" s="1" t="e">
        <f ca="1">INDIRECT("'["&amp;公示01!#REF!&amp;".xls]表6'!f83")</f>
        <v>#REF!</v>
      </c>
      <c r="G83" t="e">
        <f ca="1">INDIRECT("'["&amp;公示01!#REF!&amp;".xls]表6'!g83")</f>
        <v>#REF!</v>
      </c>
      <c r="H83" t="e">
        <f ca="1">INDIRECT("'["&amp;公示01!#REF!&amp;".xls]表6'!h83")</f>
        <v>#REF!</v>
      </c>
      <c r="I83" t="e">
        <f ca="1">INDIRECT("'["&amp;公示01!#REF!&amp;".xls]表6'!i83")</f>
        <v>#REF!</v>
      </c>
      <c r="J83" t="e">
        <f ca="1">INDIRECT("'["&amp;公示01!#REF!&amp;".xls]表6'!j83")</f>
        <v>#REF!</v>
      </c>
      <c r="K83" t="e">
        <f ca="1">INDIRECT("'["&amp;公示01!#REF!&amp;".xls]表6'!k83")</f>
        <v>#REF!</v>
      </c>
      <c r="L83" t="e">
        <f ca="1">INDIRECT("'["&amp;公示01!#REF!&amp;".xls]表6'!l83")</f>
        <v>#REF!</v>
      </c>
    </row>
    <row r="84" spans="1:12" ht="14.25">
      <c r="A84" t="e">
        <f ca="1">INDIRECT("'["&amp;公示01!#REF!&amp;".xls]表6'!a84")</f>
        <v>#REF!</v>
      </c>
      <c r="B84" s="1" t="e">
        <f ca="1">INDIRECT("'["&amp;公示01!#REF!&amp;".xls]表6'!B84")</f>
        <v>#REF!</v>
      </c>
      <c r="C84" s="1" t="e">
        <f ca="1">INDIRECT("'["&amp;公示01!#REF!&amp;".xls]表6'!c84")</f>
        <v>#REF!</v>
      </c>
      <c r="D84" s="1" t="e">
        <f ca="1">INDIRECT("'["&amp;公示01!#REF!&amp;".xls]表6'!d84")</f>
        <v>#REF!</v>
      </c>
      <c r="E84" s="1" t="e">
        <f ca="1">INDIRECT("'["&amp;公示01!#REF!&amp;".xls]表6'!e84")</f>
        <v>#REF!</v>
      </c>
      <c r="F84" s="1" t="e">
        <f ca="1">INDIRECT("'["&amp;公示01!#REF!&amp;".xls]表6'!f84")</f>
        <v>#REF!</v>
      </c>
      <c r="G84" t="e">
        <f ca="1">INDIRECT("'["&amp;公示01!#REF!&amp;".xls]表6'!g84")</f>
        <v>#REF!</v>
      </c>
      <c r="H84" t="e">
        <f ca="1">INDIRECT("'["&amp;公示01!#REF!&amp;".xls]表6'!h84")</f>
        <v>#REF!</v>
      </c>
      <c r="I84" t="e">
        <f ca="1">INDIRECT("'["&amp;公示01!#REF!&amp;".xls]表6'!i84")</f>
        <v>#REF!</v>
      </c>
      <c r="J84" t="e">
        <f ca="1">INDIRECT("'["&amp;公示01!#REF!&amp;".xls]表6'!j84")</f>
        <v>#REF!</v>
      </c>
      <c r="K84" t="e">
        <f ca="1">INDIRECT("'["&amp;公示01!#REF!&amp;".xls]表6'!k84")</f>
        <v>#REF!</v>
      </c>
      <c r="L84" t="e">
        <f ca="1">INDIRECT("'["&amp;公示01!#REF!&amp;".xls]表6'!l84")</f>
        <v>#REF!</v>
      </c>
    </row>
    <row r="85" spans="1:12" ht="14.25">
      <c r="A85" t="e">
        <f ca="1">INDIRECT("'["&amp;公示01!#REF!&amp;".xls]表6'!a85")</f>
        <v>#REF!</v>
      </c>
      <c r="B85" s="1" t="e">
        <f ca="1">INDIRECT("'["&amp;公示01!#REF!&amp;".xls]表6'!B85")</f>
        <v>#REF!</v>
      </c>
      <c r="C85" s="1" t="e">
        <f ca="1">INDIRECT("'["&amp;公示01!#REF!&amp;".xls]表6'!c85")</f>
        <v>#REF!</v>
      </c>
      <c r="D85" s="1" t="e">
        <f ca="1">INDIRECT("'["&amp;公示01!#REF!&amp;".xls]表6'!d85")</f>
        <v>#REF!</v>
      </c>
      <c r="E85" s="1" t="e">
        <f ca="1">INDIRECT("'["&amp;公示01!#REF!&amp;".xls]表6'!e85")</f>
        <v>#REF!</v>
      </c>
      <c r="F85" s="1" t="e">
        <f ca="1">INDIRECT("'["&amp;公示01!#REF!&amp;".xls]表6'!f85")</f>
        <v>#REF!</v>
      </c>
      <c r="G85" t="e">
        <f ca="1">INDIRECT("'["&amp;公示01!#REF!&amp;".xls]表6'!g85")</f>
        <v>#REF!</v>
      </c>
      <c r="H85" t="e">
        <f ca="1">INDIRECT("'["&amp;公示01!#REF!&amp;".xls]表6'!h85")</f>
        <v>#REF!</v>
      </c>
      <c r="I85" t="e">
        <f ca="1">INDIRECT("'["&amp;公示01!#REF!&amp;".xls]表6'!i85")</f>
        <v>#REF!</v>
      </c>
      <c r="J85" t="e">
        <f ca="1">INDIRECT("'["&amp;公示01!#REF!&amp;".xls]表6'!j85")</f>
        <v>#REF!</v>
      </c>
      <c r="K85" t="e">
        <f ca="1">INDIRECT("'["&amp;公示01!#REF!&amp;".xls]表6'!k85")</f>
        <v>#REF!</v>
      </c>
      <c r="L85" t="e">
        <f ca="1">INDIRECT("'["&amp;公示01!#REF!&amp;".xls]表6'!l85")</f>
        <v>#REF!</v>
      </c>
    </row>
    <row r="86" spans="1:12" ht="14.25">
      <c r="A86" t="e">
        <f ca="1">INDIRECT("'["&amp;公示01!#REF!&amp;".xls]表6'!a86")</f>
        <v>#REF!</v>
      </c>
      <c r="B86" s="1" t="e">
        <f ca="1">INDIRECT("'["&amp;公示01!#REF!&amp;".xls]表6'!B86")</f>
        <v>#REF!</v>
      </c>
      <c r="C86" s="1" t="e">
        <f ca="1">INDIRECT("'["&amp;公示01!#REF!&amp;".xls]表6'!c86")</f>
        <v>#REF!</v>
      </c>
      <c r="D86" s="1" t="e">
        <f ca="1">INDIRECT("'["&amp;公示01!#REF!&amp;".xls]表6'!d86")</f>
        <v>#REF!</v>
      </c>
      <c r="E86" s="1" t="e">
        <f ca="1">INDIRECT("'["&amp;公示01!#REF!&amp;".xls]表6'!e86")</f>
        <v>#REF!</v>
      </c>
      <c r="F86" s="1" t="e">
        <f ca="1">INDIRECT("'["&amp;公示01!#REF!&amp;".xls]表6'!f86")</f>
        <v>#REF!</v>
      </c>
      <c r="G86" t="e">
        <f ca="1">INDIRECT("'["&amp;公示01!#REF!&amp;".xls]表6'!g86")</f>
        <v>#REF!</v>
      </c>
      <c r="H86" t="e">
        <f ca="1">INDIRECT("'["&amp;公示01!#REF!&amp;".xls]表6'!h86")</f>
        <v>#REF!</v>
      </c>
      <c r="I86" t="e">
        <f ca="1">INDIRECT("'["&amp;公示01!#REF!&amp;".xls]表6'!i86")</f>
        <v>#REF!</v>
      </c>
      <c r="J86" t="e">
        <f ca="1">INDIRECT("'["&amp;公示01!#REF!&amp;".xls]表6'!j86")</f>
        <v>#REF!</v>
      </c>
      <c r="K86" t="e">
        <f ca="1">INDIRECT("'["&amp;公示01!#REF!&amp;".xls]表6'!k86")</f>
        <v>#REF!</v>
      </c>
      <c r="L86" t="e">
        <f ca="1">INDIRECT("'["&amp;公示01!#REF!&amp;".xls]表6'!l86")</f>
        <v>#REF!</v>
      </c>
    </row>
    <row r="87" spans="1:12" ht="14.25">
      <c r="A87" t="e">
        <f ca="1">INDIRECT("'["&amp;公示01!#REF!&amp;".xls]表6'!a87")</f>
        <v>#REF!</v>
      </c>
      <c r="B87" s="1" t="e">
        <f ca="1">INDIRECT("'["&amp;公示01!#REF!&amp;".xls]表6'!B87")</f>
        <v>#REF!</v>
      </c>
      <c r="C87" s="1" t="e">
        <f ca="1">INDIRECT("'["&amp;公示01!#REF!&amp;".xls]表6'!c87")</f>
        <v>#REF!</v>
      </c>
      <c r="D87" s="1" t="e">
        <f ca="1">INDIRECT("'["&amp;公示01!#REF!&amp;".xls]表6'!d87")</f>
        <v>#REF!</v>
      </c>
      <c r="E87" s="1" t="e">
        <f ca="1">INDIRECT("'["&amp;公示01!#REF!&amp;".xls]表6'!e87")</f>
        <v>#REF!</v>
      </c>
      <c r="F87" s="1" t="e">
        <f ca="1">INDIRECT("'["&amp;公示01!#REF!&amp;".xls]表6'!f87")</f>
        <v>#REF!</v>
      </c>
      <c r="G87" t="e">
        <f ca="1">INDIRECT("'["&amp;公示01!#REF!&amp;".xls]表6'!g87")</f>
        <v>#REF!</v>
      </c>
      <c r="H87" t="e">
        <f ca="1">INDIRECT("'["&amp;公示01!#REF!&amp;".xls]表6'!h87")</f>
        <v>#REF!</v>
      </c>
      <c r="I87" t="e">
        <f ca="1">INDIRECT("'["&amp;公示01!#REF!&amp;".xls]表6'!i87")</f>
        <v>#REF!</v>
      </c>
      <c r="J87" t="e">
        <f ca="1">INDIRECT("'["&amp;公示01!#REF!&amp;".xls]表6'!j87")</f>
        <v>#REF!</v>
      </c>
      <c r="K87" t="e">
        <f ca="1">INDIRECT("'["&amp;公示01!#REF!&amp;".xls]表6'!k87")</f>
        <v>#REF!</v>
      </c>
      <c r="L87" t="e">
        <f ca="1">INDIRECT("'["&amp;公示01!#REF!&amp;".xls]表6'!l87")</f>
        <v>#REF!</v>
      </c>
    </row>
    <row r="88" spans="1:12" ht="14.25">
      <c r="A88" t="e">
        <f ca="1">INDIRECT("'["&amp;公示01!#REF!&amp;".xls]表6'!a88")</f>
        <v>#REF!</v>
      </c>
      <c r="B88" s="1" t="e">
        <f ca="1">INDIRECT("'["&amp;公示01!#REF!&amp;".xls]表6'!B88")</f>
        <v>#REF!</v>
      </c>
      <c r="C88" s="1" t="e">
        <f ca="1">INDIRECT("'["&amp;公示01!#REF!&amp;".xls]表6'!c88")</f>
        <v>#REF!</v>
      </c>
      <c r="D88" s="1" t="e">
        <f ca="1">INDIRECT("'["&amp;公示01!#REF!&amp;".xls]表6'!d88")</f>
        <v>#REF!</v>
      </c>
      <c r="E88" s="1" t="e">
        <f ca="1">INDIRECT("'["&amp;公示01!#REF!&amp;".xls]表6'!e88")</f>
        <v>#REF!</v>
      </c>
      <c r="F88" s="1" t="e">
        <f ca="1">INDIRECT("'["&amp;公示01!#REF!&amp;".xls]表6'!f88")</f>
        <v>#REF!</v>
      </c>
      <c r="G88" t="e">
        <f ca="1">INDIRECT("'["&amp;公示01!#REF!&amp;".xls]表6'!g88")</f>
        <v>#REF!</v>
      </c>
      <c r="H88" t="e">
        <f ca="1">INDIRECT("'["&amp;公示01!#REF!&amp;".xls]表6'!h88")</f>
        <v>#REF!</v>
      </c>
      <c r="I88" t="e">
        <f ca="1">INDIRECT("'["&amp;公示01!#REF!&amp;".xls]表6'!i88")</f>
        <v>#REF!</v>
      </c>
      <c r="J88" t="e">
        <f ca="1">INDIRECT("'["&amp;公示01!#REF!&amp;".xls]表6'!j88")</f>
        <v>#REF!</v>
      </c>
      <c r="K88" t="e">
        <f ca="1">INDIRECT("'["&amp;公示01!#REF!&amp;".xls]表6'!k88")</f>
        <v>#REF!</v>
      </c>
      <c r="L88" t="e">
        <f ca="1">INDIRECT("'["&amp;公示01!#REF!&amp;".xls]表6'!l88")</f>
        <v>#REF!</v>
      </c>
    </row>
    <row r="89" spans="1:12" ht="14.25">
      <c r="A89" t="e">
        <f ca="1">INDIRECT("'["&amp;公示01!#REF!&amp;".xls]表6'!a89")</f>
        <v>#REF!</v>
      </c>
      <c r="B89" s="1" t="e">
        <f ca="1">INDIRECT("'["&amp;公示01!#REF!&amp;".xls]表6'!B89")</f>
        <v>#REF!</v>
      </c>
      <c r="C89" s="1" t="e">
        <f ca="1">INDIRECT("'["&amp;公示01!#REF!&amp;".xls]表6'!c89")</f>
        <v>#REF!</v>
      </c>
      <c r="D89" s="1" t="e">
        <f ca="1">INDIRECT("'["&amp;公示01!#REF!&amp;".xls]表6'!d89")</f>
        <v>#REF!</v>
      </c>
      <c r="E89" s="1" t="e">
        <f ca="1">INDIRECT("'["&amp;公示01!#REF!&amp;".xls]表6'!e89")</f>
        <v>#REF!</v>
      </c>
      <c r="F89" s="1" t="e">
        <f ca="1">INDIRECT("'["&amp;公示01!#REF!&amp;".xls]表6'!f89")</f>
        <v>#REF!</v>
      </c>
      <c r="G89" t="e">
        <f ca="1">INDIRECT("'["&amp;公示01!#REF!&amp;".xls]表6'!g89")</f>
        <v>#REF!</v>
      </c>
      <c r="H89" t="e">
        <f ca="1">INDIRECT("'["&amp;公示01!#REF!&amp;".xls]表6'!h89")</f>
        <v>#REF!</v>
      </c>
      <c r="I89" t="e">
        <f ca="1">INDIRECT("'["&amp;公示01!#REF!&amp;".xls]表6'!i89")</f>
        <v>#REF!</v>
      </c>
      <c r="J89" t="e">
        <f ca="1">INDIRECT("'["&amp;公示01!#REF!&amp;".xls]表6'!j89")</f>
        <v>#REF!</v>
      </c>
      <c r="K89" t="e">
        <f ca="1">INDIRECT("'["&amp;公示01!#REF!&amp;".xls]表6'!k89")</f>
        <v>#REF!</v>
      </c>
      <c r="L89" t="e">
        <f ca="1">INDIRECT("'["&amp;公示01!#REF!&amp;".xls]表6'!l89")</f>
        <v>#REF!</v>
      </c>
    </row>
    <row r="90" spans="1:12" ht="14.25">
      <c r="A90" t="e">
        <f ca="1">INDIRECT("'["&amp;公示01!#REF!&amp;".xls]表6'!a90")</f>
        <v>#REF!</v>
      </c>
      <c r="B90" s="1" t="e">
        <f ca="1">INDIRECT("'["&amp;公示01!#REF!&amp;".xls]表6'!B90")</f>
        <v>#REF!</v>
      </c>
      <c r="C90" s="1" t="e">
        <f ca="1">INDIRECT("'["&amp;公示01!#REF!&amp;".xls]表6'!c90")</f>
        <v>#REF!</v>
      </c>
      <c r="D90" s="1" t="e">
        <f ca="1">INDIRECT("'["&amp;公示01!#REF!&amp;".xls]表6'!d90")</f>
        <v>#REF!</v>
      </c>
      <c r="E90" s="1" t="e">
        <f ca="1">INDIRECT("'["&amp;公示01!#REF!&amp;".xls]表6'!e90")</f>
        <v>#REF!</v>
      </c>
      <c r="F90" s="1" t="e">
        <f ca="1">INDIRECT("'["&amp;公示01!#REF!&amp;".xls]表6'!f90")</f>
        <v>#REF!</v>
      </c>
      <c r="G90" t="e">
        <f ca="1">INDIRECT("'["&amp;公示01!#REF!&amp;".xls]表6'!g90")</f>
        <v>#REF!</v>
      </c>
      <c r="H90" t="e">
        <f ca="1">INDIRECT("'["&amp;公示01!#REF!&amp;".xls]表6'!h90")</f>
        <v>#REF!</v>
      </c>
      <c r="I90" t="e">
        <f ca="1">INDIRECT("'["&amp;公示01!#REF!&amp;".xls]表6'!i90")</f>
        <v>#REF!</v>
      </c>
      <c r="J90" t="e">
        <f ca="1">INDIRECT("'["&amp;公示01!#REF!&amp;".xls]表6'!j90")</f>
        <v>#REF!</v>
      </c>
      <c r="K90" t="e">
        <f ca="1">INDIRECT("'["&amp;公示01!#REF!&amp;".xls]表6'!k90")</f>
        <v>#REF!</v>
      </c>
      <c r="L90" t="e">
        <f ca="1">INDIRECT("'["&amp;公示01!#REF!&amp;".xls]表6'!l90")</f>
        <v>#REF!</v>
      </c>
    </row>
    <row r="91" spans="1:12" ht="14.25">
      <c r="A91" t="e">
        <f ca="1">INDIRECT("'["&amp;公示01!#REF!&amp;".xls]表6'!a91")</f>
        <v>#REF!</v>
      </c>
      <c r="B91" s="1" t="e">
        <f ca="1">INDIRECT("'["&amp;公示01!#REF!&amp;".xls]表6'!B91")</f>
        <v>#REF!</v>
      </c>
      <c r="C91" s="1" t="e">
        <f ca="1">INDIRECT("'["&amp;公示01!#REF!&amp;".xls]表6'!c91")</f>
        <v>#REF!</v>
      </c>
      <c r="D91" s="1" t="e">
        <f ca="1">INDIRECT("'["&amp;公示01!#REF!&amp;".xls]表6'!d91")</f>
        <v>#REF!</v>
      </c>
      <c r="E91" s="1" t="e">
        <f ca="1">INDIRECT("'["&amp;公示01!#REF!&amp;".xls]表6'!e91")</f>
        <v>#REF!</v>
      </c>
      <c r="F91" s="1" t="e">
        <f ca="1">INDIRECT("'["&amp;公示01!#REF!&amp;".xls]表6'!f91")</f>
        <v>#REF!</v>
      </c>
      <c r="G91" t="e">
        <f ca="1">INDIRECT("'["&amp;公示01!#REF!&amp;".xls]表6'!g91")</f>
        <v>#REF!</v>
      </c>
      <c r="H91" t="e">
        <f ca="1">INDIRECT("'["&amp;公示01!#REF!&amp;".xls]表6'!h91")</f>
        <v>#REF!</v>
      </c>
      <c r="I91" t="e">
        <f ca="1">INDIRECT("'["&amp;公示01!#REF!&amp;".xls]表6'!i91")</f>
        <v>#REF!</v>
      </c>
      <c r="J91" t="e">
        <f ca="1">INDIRECT("'["&amp;公示01!#REF!&amp;".xls]表6'!j91")</f>
        <v>#REF!</v>
      </c>
      <c r="K91" t="e">
        <f ca="1">INDIRECT("'["&amp;公示01!#REF!&amp;".xls]表6'!k91")</f>
        <v>#REF!</v>
      </c>
      <c r="L91" t="e">
        <f ca="1">INDIRECT("'["&amp;公示01!#REF!&amp;".xls]表6'!l91")</f>
        <v>#REF!</v>
      </c>
    </row>
    <row r="92" spans="1:12" ht="14.25">
      <c r="A92" t="e">
        <f ca="1">INDIRECT("'["&amp;公示01!#REF!&amp;".xls]表6'!a92")</f>
        <v>#REF!</v>
      </c>
      <c r="B92" s="1" t="e">
        <f ca="1">INDIRECT("'["&amp;公示01!#REF!&amp;".xls]表6'!B92")</f>
        <v>#REF!</v>
      </c>
      <c r="C92" s="1" t="e">
        <f ca="1">INDIRECT("'["&amp;公示01!#REF!&amp;".xls]表6'!c92")</f>
        <v>#REF!</v>
      </c>
      <c r="D92" s="1" t="e">
        <f ca="1">INDIRECT("'["&amp;公示01!#REF!&amp;".xls]表6'!d92")</f>
        <v>#REF!</v>
      </c>
      <c r="E92" s="1" t="e">
        <f ca="1">INDIRECT("'["&amp;公示01!#REF!&amp;".xls]表6'!e92")</f>
        <v>#REF!</v>
      </c>
      <c r="F92" s="1" t="e">
        <f ca="1">INDIRECT("'["&amp;公示01!#REF!&amp;".xls]表6'!f92")</f>
        <v>#REF!</v>
      </c>
      <c r="G92" t="e">
        <f ca="1">INDIRECT("'["&amp;公示01!#REF!&amp;".xls]表6'!g92")</f>
        <v>#REF!</v>
      </c>
      <c r="H92" t="e">
        <f ca="1">INDIRECT("'["&amp;公示01!#REF!&amp;".xls]表6'!h92")</f>
        <v>#REF!</v>
      </c>
      <c r="I92" t="e">
        <f ca="1">INDIRECT("'["&amp;公示01!#REF!&amp;".xls]表6'!i92")</f>
        <v>#REF!</v>
      </c>
      <c r="J92" t="e">
        <f ca="1">INDIRECT("'["&amp;公示01!#REF!&amp;".xls]表6'!j92")</f>
        <v>#REF!</v>
      </c>
      <c r="K92" t="e">
        <f ca="1">INDIRECT("'["&amp;公示01!#REF!&amp;".xls]表6'!k92")</f>
        <v>#REF!</v>
      </c>
      <c r="L92" t="e">
        <f ca="1">INDIRECT("'["&amp;公示01!#REF!&amp;".xls]表6'!l92")</f>
        <v>#REF!</v>
      </c>
    </row>
    <row r="93" spans="1:12" ht="14.25">
      <c r="A93" t="e">
        <f ca="1">INDIRECT("'["&amp;公示01!#REF!&amp;".xls]表6'!a93")</f>
        <v>#REF!</v>
      </c>
      <c r="B93" s="1" t="e">
        <f ca="1">INDIRECT("'["&amp;公示01!#REF!&amp;".xls]表6'!B93")</f>
        <v>#REF!</v>
      </c>
      <c r="C93" s="1" t="e">
        <f ca="1">INDIRECT("'["&amp;公示01!#REF!&amp;".xls]表6'!c93")</f>
        <v>#REF!</v>
      </c>
      <c r="D93" s="1" t="e">
        <f ca="1">INDIRECT("'["&amp;公示01!#REF!&amp;".xls]表6'!d93")</f>
        <v>#REF!</v>
      </c>
      <c r="E93" s="1" t="e">
        <f ca="1">INDIRECT("'["&amp;公示01!#REF!&amp;".xls]表6'!e93")</f>
        <v>#REF!</v>
      </c>
      <c r="F93" s="1" t="e">
        <f ca="1">INDIRECT("'["&amp;公示01!#REF!&amp;".xls]表6'!f93")</f>
        <v>#REF!</v>
      </c>
      <c r="G93" t="e">
        <f ca="1">INDIRECT("'["&amp;公示01!#REF!&amp;".xls]表6'!g93")</f>
        <v>#REF!</v>
      </c>
      <c r="H93" t="e">
        <f ca="1">INDIRECT("'["&amp;公示01!#REF!&amp;".xls]表6'!h93")</f>
        <v>#REF!</v>
      </c>
      <c r="I93" t="e">
        <f ca="1">INDIRECT("'["&amp;公示01!#REF!&amp;".xls]表6'!i93")</f>
        <v>#REF!</v>
      </c>
      <c r="J93" t="e">
        <f ca="1">INDIRECT("'["&amp;公示01!#REF!&amp;".xls]表6'!j93")</f>
        <v>#REF!</v>
      </c>
      <c r="K93" t="e">
        <f ca="1">INDIRECT("'["&amp;公示01!#REF!&amp;".xls]表6'!k93")</f>
        <v>#REF!</v>
      </c>
      <c r="L93" t="e">
        <f ca="1">INDIRECT("'["&amp;公示01!#REF!&amp;".xls]表6'!l93")</f>
        <v>#REF!</v>
      </c>
    </row>
    <row r="94" spans="1:12" ht="14.25">
      <c r="A94" t="e">
        <f ca="1">INDIRECT("'["&amp;公示01!#REF!&amp;".xls]表6'!a94")</f>
        <v>#REF!</v>
      </c>
      <c r="B94" s="1" t="e">
        <f ca="1">INDIRECT("'["&amp;公示01!#REF!&amp;".xls]表6'!B94")</f>
        <v>#REF!</v>
      </c>
      <c r="C94" s="1" t="e">
        <f ca="1">INDIRECT("'["&amp;公示01!#REF!&amp;".xls]表6'!c94")</f>
        <v>#REF!</v>
      </c>
      <c r="D94" s="1" t="e">
        <f ca="1">INDIRECT("'["&amp;公示01!#REF!&amp;".xls]表6'!d94")</f>
        <v>#REF!</v>
      </c>
      <c r="E94" s="1" t="e">
        <f ca="1">INDIRECT("'["&amp;公示01!#REF!&amp;".xls]表6'!e94")</f>
        <v>#REF!</v>
      </c>
      <c r="F94" s="1" t="e">
        <f ca="1">INDIRECT("'["&amp;公示01!#REF!&amp;".xls]表6'!f94")</f>
        <v>#REF!</v>
      </c>
      <c r="G94" t="e">
        <f ca="1">INDIRECT("'["&amp;公示01!#REF!&amp;".xls]表6'!g94")</f>
        <v>#REF!</v>
      </c>
      <c r="H94" t="e">
        <f ca="1">INDIRECT("'["&amp;公示01!#REF!&amp;".xls]表6'!h94")</f>
        <v>#REF!</v>
      </c>
      <c r="I94" t="e">
        <f ca="1">INDIRECT("'["&amp;公示01!#REF!&amp;".xls]表6'!i94")</f>
        <v>#REF!</v>
      </c>
      <c r="J94" t="e">
        <f ca="1">INDIRECT("'["&amp;公示01!#REF!&amp;".xls]表6'!j94")</f>
        <v>#REF!</v>
      </c>
      <c r="K94" t="e">
        <f ca="1">INDIRECT("'["&amp;公示01!#REF!&amp;".xls]表6'!k94")</f>
        <v>#REF!</v>
      </c>
      <c r="L94" t="e">
        <f ca="1">INDIRECT("'["&amp;公示01!#REF!&amp;".xls]表6'!l94")</f>
        <v>#REF!</v>
      </c>
    </row>
    <row r="95" spans="1:12" ht="14.25">
      <c r="A95" t="e">
        <f ca="1">INDIRECT("'["&amp;公示01!#REF!&amp;".xls]表6'!a95")</f>
        <v>#REF!</v>
      </c>
      <c r="B95" s="1" t="e">
        <f ca="1">INDIRECT("'["&amp;公示01!#REF!&amp;".xls]表6'!B95")</f>
        <v>#REF!</v>
      </c>
      <c r="C95" s="1" t="e">
        <f ca="1">INDIRECT("'["&amp;公示01!#REF!&amp;".xls]表6'!c95")</f>
        <v>#REF!</v>
      </c>
      <c r="D95" s="1" t="e">
        <f ca="1">INDIRECT("'["&amp;公示01!#REF!&amp;".xls]表6'!d95")</f>
        <v>#REF!</v>
      </c>
      <c r="E95" s="1" t="e">
        <f ca="1">INDIRECT("'["&amp;公示01!#REF!&amp;".xls]表6'!e95")</f>
        <v>#REF!</v>
      </c>
      <c r="F95" s="1" t="e">
        <f ca="1">INDIRECT("'["&amp;公示01!#REF!&amp;".xls]表6'!f95")</f>
        <v>#REF!</v>
      </c>
      <c r="G95" t="e">
        <f ca="1">INDIRECT("'["&amp;公示01!#REF!&amp;".xls]表6'!g95")</f>
        <v>#REF!</v>
      </c>
      <c r="H95" t="e">
        <f ca="1">INDIRECT("'["&amp;公示01!#REF!&amp;".xls]表6'!h95")</f>
        <v>#REF!</v>
      </c>
      <c r="I95" t="e">
        <f ca="1">INDIRECT("'["&amp;公示01!#REF!&amp;".xls]表6'!i95")</f>
        <v>#REF!</v>
      </c>
      <c r="J95" t="e">
        <f ca="1">INDIRECT("'["&amp;公示01!#REF!&amp;".xls]表6'!j95")</f>
        <v>#REF!</v>
      </c>
      <c r="K95" t="e">
        <f ca="1">INDIRECT("'["&amp;公示01!#REF!&amp;".xls]表6'!k95")</f>
        <v>#REF!</v>
      </c>
      <c r="L95" t="e">
        <f ca="1">INDIRECT("'["&amp;公示01!#REF!&amp;".xls]表6'!l95")</f>
        <v>#REF!</v>
      </c>
    </row>
    <row r="96" spans="1:12" ht="14.25">
      <c r="A96" t="e">
        <f ca="1">INDIRECT("'["&amp;公示01!#REF!&amp;".xls]表6'!a96")</f>
        <v>#REF!</v>
      </c>
      <c r="B96" s="1" t="e">
        <f ca="1">INDIRECT("'["&amp;公示01!#REF!&amp;".xls]表6'!B96")</f>
        <v>#REF!</v>
      </c>
      <c r="C96" s="1" t="e">
        <f ca="1">INDIRECT("'["&amp;公示01!#REF!&amp;".xls]表6'!c96")</f>
        <v>#REF!</v>
      </c>
      <c r="D96" s="1" t="e">
        <f ca="1">INDIRECT("'["&amp;公示01!#REF!&amp;".xls]表6'!d96")</f>
        <v>#REF!</v>
      </c>
      <c r="E96" s="1" t="e">
        <f ca="1">INDIRECT("'["&amp;公示01!#REF!&amp;".xls]表6'!e96")</f>
        <v>#REF!</v>
      </c>
      <c r="F96" s="1" t="e">
        <f ca="1">INDIRECT("'["&amp;公示01!#REF!&amp;".xls]表6'!f96")</f>
        <v>#REF!</v>
      </c>
      <c r="G96" t="e">
        <f ca="1">INDIRECT("'["&amp;公示01!#REF!&amp;".xls]表6'!g96")</f>
        <v>#REF!</v>
      </c>
      <c r="H96" t="e">
        <f ca="1">INDIRECT("'["&amp;公示01!#REF!&amp;".xls]表6'!h96")</f>
        <v>#REF!</v>
      </c>
      <c r="I96" t="e">
        <f ca="1">INDIRECT("'["&amp;公示01!#REF!&amp;".xls]表6'!i96")</f>
        <v>#REF!</v>
      </c>
      <c r="J96" t="e">
        <f ca="1">INDIRECT("'["&amp;公示01!#REF!&amp;".xls]表6'!j96")</f>
        <v>#REF!</v>
      </c>
      <c r="K96" t="e">
        <f ca="1">INDIRECT("'["&amp;公示01!#REF!&amp;".xls]表6'!k96")</f>
        <v>#REF!</v>
      </c>
      <c r="L96" t="e">
        <f ca="1">INDIRECT("'["&amp;公示01!#REF!&amp;".xls]表6'!l96")</f>
        <v>#REF!</v>
      </c>
    </row>
    <row r="97" spans="1:12" ht="14.25">
      <c r="A97" t="e">
        <f ca="1">INDIRECT("'["&amp;公示01!#REF!&amp;".xls]表6'!a97")</f>
        <v>#REF!</v>
      </c>
      <c r="B97" s="1" t="e">
        <f ca="1">INDIRECT("'["&amp;公示01!#REF!&amp;".xls]表6'!B97")</f>
        <v>#REF!</v>
      </c>
      <c r="C97" s="1" t="e">
        <f ca="1">INDIRECT("'["&amp;公示01!#REF!&amp;".xls]表6'!c97")</f>
        <v>#REF!</v>
      </c>
      <c r="D97" s="1" t="e">
        <f ca="1">INDIRECT("'["&amp;公示01!#REF!&amp;".xls]表6'!d97")</f>
        <v>#REF!</v>
      </c>
      <c r="E97" s="1" t="e">
        <f ca="1">INDIRECT("'["&amp;公示01!#REF!&amp;".xls]表6'!e97")</f>
        <v>#REF!</v>
      </c>
      <c r="F97" s="1" t="e">
        <f ca="1">INDIRECT("'["&amp;公示01!#REF!&amp;".xls]表6'!f97")</f>
        <v>#REF!</v>
      </c>
      <c r="G97" t="e">
        <f ca="1">INDIRECT("'["&amp;公示01!#REF!&amp;".xls]表6'!g97")</f>
        <v>#REF!</v>
      </c>
      <c r="H97" t="e">
        <f ca="1">INDIRECT("'["&amp;公示01!#REF!&amp;".xls]表6'!h97")</f>
        <v>#REF!</v>
      </c>
      <c r="I97" t="e">
        <f ca="1">INDIRECT("'["&amp;公示01!#REF!&amp;".xls]表6'!i97")</f>
        <v>#REF!</v>
      </c>
      <c r="J97" t="e">
        <f ca="1">INDIRECT("'["&amp;公示01!#REF!&amp;".xls]表6'!j97")</f>
        <v>#REF!</v>
      </c>
      <c r="K97" t="e">
        <f ca="1">INDIRECT("'["&amp;公示01!#REF!&amp;".xls]表6'!k97")</f>
        <v>#REF!</v>
      </c>
      <c r="L97" t="e">
        <f ca="1">INDIRECT("'["&amp;公示01!#REF!&amp;".xls]表6'!l97")</f>
        <v>#REF!</v>
      </c>
    </row>
    <row r="98" spans="1:12" ht="14.25">
      <c r="A98" t="e">
        <f ca="1">INDIRECT("'["&amp;公示01!#REF!&amp;".xls]表6'!a98")</f>
        <v>#REF!</v>
      </c>
      <c r="B98" s="1" t="e">
        <f ca="1">INDIRECT("'["&amp;公示01!#REF!&amp;".xls]表6'!B98")</f>
        <v>#REF!</v>
      </c>
      <c r="C98" s="1" t="e">
        <f ca="1">INDIRECT("'["&amp;公示01!#REF!&amp;".xls]表6'!c98")</f>
        <v>#REF!</v>
      </c>
      <c r="D98" s="1" t="e">
        <f ca="1">INDIRECT("'["&amp;公示01!#REF!&amp;".xls]表6'!d98")</f>
        <v>#REF!</v>
      </c>
      <c r="E98" s="1" t="e">
        <f ca="1">INDIRECT("'["&amp;公示01!#REF!&amp;".xls]表6'!e98")</f>
        <v>#REF!</v>
      </c>
      <c r="F98" s="1" t="e">
        <f ca="1">INDIRECT("'["&amp;公示01!#REF!&amp;".xls]表6'!f98")</f>
        <v>#REF!</v>
      </c>
      <c r="G98" t="e">
        <f ca="1">INDIRECT("'["&amp;公示01!#REF!&amp;".xls]表6'!g98")</f>
        <v>#REF!</v>
      </c>
      <c r="H98" t="e">
        <f ca="1">INDIRECT("'["&amp;公示01!#REF!&amp;".xls]表6'!h98")</f>
        <v>#REF!</v>
      </c>
      <c r="I98" t="e">
        <f ca="1">INDIRECT("'["&amp;公示01!#REF!&amp;".xls]表6'!i98")</f>
        <v>#REF!</v>
      </c>
      <c r="J98" t="e">
        <f ca="1">INDIRECT("'["&amp;公示01!#REF!&amp;".xls]表6'!j98")</f>
        <v>#REF!</v>
      </c>
      <c r="K98" t="e">
        <f ca="1">INDIRECT("'["&amp;公示01!#REF!&amp;".xls]表6'!k98")</f>
        <v>#REF!</v>
      </c>
      <c r="L98" t="e">
        <f ca="1">INDIRECT("'["&amp;公示01!#REF!&amp;".xls]表6'!l98")</f>
        <v>#REF!</v>
      </c>
    </row>
    <row r="99" spans="1:12" ht="14.25">
      <c r="A99" t="e">
        <f ca="1">INDIRECT("'["&amp;公示01!#REF!&amp;".xls]表6'!a99")</f>
        <v>#REF!</v>
      </c>
      <c r="B99" s="1" t="e">
        <f ca="1">INDIRECT("'["&amp;公示01!#REF!&amp;".xls]表6'!B99")</f>
        <v>#REF!</v>
      </c>
      <c r="C99" s="1" t="e">
        <f ca="1">INDIRECT("'["&amp;公示01!#REF!&amp;".xls]表6'!c99")</f>
        <v>#REF!</v>
      </c>
      <c r="D99" s="1" t="e">
        <f ca="1">INDIRECT("'["&amp;公示01!#REF!&amp;".xls]表6'!d99")</f>
        <v>#REF!</v>
      </c>
      <c r="E99" s="1" t="e">
        <f ca="1">INDIRECT("'["&amp;公示01!#REF!&amp;".xls]表6'!e99")</f>
        <v>#REF!</v>
      </c>
      <c r="F99" s="1" t="e">
        <f ca="1">INDIRECT("'["&amp;公示01!#REF!&amp;".xls]表6'!f99")</f>
        <v>#REF!</v>
      </c>
      <c r="G99" t="e">
        <f ca="1">INDIRECT("'["&amp;公示01!#REF!&amp;".xls]表6'!g99")</f>
        <v>#REF!</v>
      </c>
      <c r="H99" t="e">
        <f ca="1">INDIRECT("'["&amp;公示01!#REF!&amp;".xls]表6'!h99")</f>
        <v>#REF!</v>
      </c>
      <c r="I99" t="e">
        <f ca="1">INDIRECT("'["&amp;公示01!#REF!&amp;".xls]表6'!i99")</f>
        <v>#REF!</v>
      </c>
      <c r="J99" t="e">
        <f ca="1">INDIRECT("'["&amp;公示01!#REF!&amp;".xls]表6'!j99")</f>
        <v>#REF!</v>
      </c>
      <c r="K99" t="e">
        <f ca="1">INDIRECT("'["&amp;公示01!#REF!&amp;".xls]表6'!k99")</f>
        <v>#REF!</v>
      </c>
      <c r="L99" t="e">
        <f ca="1">INDIRECT("'["&amp;公示01!#REF!&amp;".xls]表6'!l99")</f>
        <v>#REF!</v>
      </c>
    </row>
    <row r="100" spans="1:12" ht="14.25">
      <c r="A100" t="e">
        <f ca="1">INDIRECT("'["&amp;公示01!#REF!&amp;".xls]表6'!a100")</f>
        <v>#REF!</v>
      </c>
      <c r="B100" s="1" t="e">
        <f ca="1">INDIRECT("'["&amp;公示01!#REF!&amp;".xls]表6'!B100")</f>
        <v>#REF!</v>
      </c>
      <c r="C100" s="1" t="e">
        <f ca="1">INDIRECT("'["&amp;公示01!#REF!&amp;".xls]表6'!c100")</f>
        <v>#REF!</v>
      </c>
      <c r="D100" s="1" t="e">
        <f ca="1">INDIRECT("'["&amp;公示01!#REF!&amp;".xls]表6'!d100")</f>
        <v>#REF!</v>
      </c>
      <c r="E100" s="1" t="e">
        <f ca="1">INDIRECT("'["&amp;公示01!#REF!&amp;".xls]表6'!e100")</f>
        <v>#REF!</v>
      </c>
      <c r="F100" s="1" t="e">
        <f ca="1">INDIRECT("'["&amp;公示01!#REF!&amp;".xls]表6'!f100")</f>
        <v>#REF!</v>
      </c>
      <c r="G100" t="e">
        <f ca="1">INDIRECT("'["&amp;公示01!#REF!&amp;".xls]表6'!g100")</f>
        <v>#REF!</v>
      </c>
      <c r="H100" t="e">
        <f ca="1">INDIRECT("'["&amp;公示01!#REF!&amp;".xls]表6'!h100")</f>
        <v>#REF!</v>
      </c>
      <c r="I100" t="e">
        <f ca="1">INDIRECT("'["&amp;公示01!#REF!&amp;".xls]表6'!i100")</f>
        <v>#REF!</v>
      </c>
      <c r="J100" t="e">
        <f ca="1">INDIRECT("'["&amp;公示01!#REF!&amp;".xls]表6'!j100")</f>
        <v>#REF!</v>
      </c>
      <c r="K100" t="e">
        <f ca="1">INDIRECT("'["&amp;公示01!#REF!&amp;".xls]表6'!k100")</f>
        <v>#REF!</v>
      </c>
      <c r="L100" t="e">
        <f ca="1">INDIRECT("'["&amp;公示01!#REF!&amp;".xls]表6'!l100")</f>
        <v>#REF!</v>
      </c>
    </row>
    <row r="101" spans="1:12" ht="14.25">
      <c r="A101" t="e">
        <f ca="1">INDIRECT("'["&amp;公示01!#REF!&amp;".xls]表6'!a101")</f>
        <v>#REF!</v>
      </c>
      <c r="B101" s="1" t="e">
        <f ca="1">INDIRECT("'["&amp;公示01!#REF!&amp;".xls]表6'!B101")</f>
        <v>#REF!</v>
      </c>
      <c r="C101" s="1" t="e">
        <f ca="1">INDIRECT("'["&amp;公示01!#REF!&amp;".xls]表6'!c101")</f>
        <v>#REF!</v>
      </c>
      <c r="D101" s="1" t="e">
        <f ca="1">INDIRECT("'["&amp;公示01!#REF!&amp;".xls]表6'!d101")</f>
        <v>#REF!</v>
      </c>
      <c r="E101" s="1" t="e">
        <f ca="1">INDIRECT("'["&amp;公示01!#REF!&amp;".xls]表6'!e101")</f>
        <v>#REF!</v>
      </c>
      <c r="F101" s="1" t="e">
        <f ca="1">INDIRECT("'["&amp;公示01!#REF!&amp;".xls]表6'!f101")</f>
        <v>#REF!</v>
      </c>
      <c r="G101" t="e">
        <f ca="1">INDIRECT("'["&amp;公示01!#REF!&amp;".xls]表6'!g101")</f>
        <v>#REF!</v>
      </c>
      <c r="H101" t="e">
        <f ca="1">INDIRECT("'["&amp;公示01!#REF!&amp;".xls]表6'!h101")</f>
        <v>#REF!</v>
      </c>
      <c r="I101" t="e">
        <f ca="1">INDIRECT("'["&amp;公示01!#REF!&amp;".xls]表6'!i101")</f>
        <v>#REF!</v>
      </c>
      <c r="J101" t="e">
        <f ca="1">INDIRECT("'["&amp;公示01!#REF!&amp;".xls]表6'!j101")</f>
        <v>#REF!</v>
      </c>
      <c r="K101" t="e">
        <f ca="1">INDIRECT("'["&amp;公示01!#REF!&amp;".xls]表6'!k101")</f>
        <v>#REF!</v>
      </c>
      <c r="L101" t="e">
        <f ca="1">INDIRECT("'["&amp;公示01!#REF!&amp;".xls]表6'!l101")</f>
        <v>#REF!</v>
      </c>
    </row>
    <row r="102" spans="1:12" ht="14.25">
      <c r="A102" t="e">
        <f ca="1">INDIRECT("'["&amp;公示01!#REF!&amp;".xls]表6'!a102")</f>
        <v>#REF!</v>
      </c>
      <c r="B102" s="1" t="e">
        <f ca="1">INDIRECT("'["&amp;公示01!#REF!&amp;".xls]表6'!B102")</f>
        <v>#REF!</v>
      </c>
      <c r="C102" s="1" t="e">
        <f ca="1">INDIRECT("'["&amp;公示01!#REF!&amp;".xls]表6'!c102")</f>
        <v>#REF!</v>
      </c>
      <c r="D102" s="1" t="e">
        <f ca="1">INDIRECT("'["&amp;公示01!#REF!&amp;".xls]表6'!d102")</f>
        <v>#REF!</v>
      </c>
      <c r="E102" s="1" t="e">
        <f ca="1">INDIRECT("'["&amp;公示01!#REF!&amp;".xls]表6'!e102")</f>
        <v>#REF!</v>
      </c>
      <c r="F102" s="1" t="e">
        <f ca="1">INDIRECT("'["&amp;公示01!#REF!&amp;".xls]表6'!f102")</f>
        <v>#REF!</v>
      </c>
      <c r="G102" t="e">
        <f ca="1">INDIRECT("'["&amp;公示01!#REF!&amp;".xls]表6'!g102")</f>
        <v>#REF!</v>
      </c>
      <c r="H102" t="e">
        <f ca="1">INDIRECT("'["&amp;公示01!#REF!&amp;".xls]表6'!h102")</f>
        <v>#REF!</v>
      </c>
      <c r="I102" t="e">
        <f ca="1">INDIRECT("'["&amp;公示01!#REF!&amp;".xls]表6'!i102")</f>
        <v>#REF!</v>
      </c>
      <c r="J102" t="e">
        <f ca="1">INDIRECT("'["&amp;公示01!#REF!&amp;".xls]表6'!j102")</f>
        <v>#REF!</v>
      </c>
      <c r="K102" t="e">
        <f ca="1">INDIRECT("'["&amp;公示01!#REF!&amp;".xls]表6'!k102")</f>
        <v>#REF!</v>
      </c>
      <c r="L102" t="e">
        <f ca="1">INDIRECT("'["&amp;公示01!#REF!&amp;".xls]表6'!l102")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2"/>
  <sheetViews>
    <sheetView workbookViewId="0" topLeftCell="A1">
      <selection activeCell="D24" sqref="D24"/>
    </sheetView>
  </sheetViews>
  <sheetFormatPr defaultColWidth="9.00390625" defaultRowHeight="14.25"/>
  <cols>
    <col min="2" max="6" width="9.00390625" style="1" customWidth="1"/>
    <col min="17" max="17" width="9.00390625" style="1" customWidth="1"/>
  </cols>
  <sheetData>
    <row r="1" spans="1:17" ht="14.25">
      <c r="A1" t="e">
        <f ca="1">INDIRECT("'["&amp;公示01!#REF!&amp;".xls]表3'!a1")</f>
        <v>#REF!</v>
      </c>
      <c r="B1" s="1" t="e">
        <f ca="1">INDIRECT("'["&amp;公示01!#REF!&amp;".xls]表3'!B1")</f>
        <v>#REF!</v>
      </c>
      <c r="C1" s="1" t="e">
        <f ca="1">INDIRECT("'["&amp;公示01!#REF!&amp;".xls]表3'!c1")</f>
        <v>#REF!</v>
      </c>
      <c r="D1" s="1" t="e">
        <f ca="1">INDIRECT("'["&amp;公示01!#REF!&amp;".xls]表3'!d1")</f>
        <v>#REF!</v>
      </c>
      <c r="E1" s="1" t="e">
        <f ca="1">INDIRECT("'["&amp;公示01!#REF!&amp;".xls]表3'!e1")</f>
        <v>#REF!</v>
      </c>
      <c r="F1" s="1" t="e">
        <f ca="1">INDIRECT("'["&amp;公示01!#REF!&amp;".xls]表3'!f1")</f>
        <v>#REF!</v>
      </c>
      <c r="G1" t="e">
        <f ca="1">INDIRECT("'["&amp;公示01!#REF!&amp;".xls]表3'!g1")</f>
        <v>#REF!</v>
      </c>
      <c r="H1" t="e">
        <f ca="1">INDIRECT("'["&amp;公示01!#REF!&amp;".xls]表3'!h1")</f>
        <v>#REF!</v>
      </c>
      <c r="I1" t="e">
        <f ca="1">INDIRECT("'["&amp;公示01!#REF!&amp;".xls]表3'!i1")</f>
        <v>#REF!</v>
      </c>
      <c r="J1" t="e">
        <f ca="1">INDIRECT("'["&amp;公示01!#REF!&amp;".xls]表3'!j1")</f>
        <v>#REF!</v>
      </c>
      <c r="K1" t="e">
        <f ca="1">INDIRECT("'["&amp;公示01!#REF!&amp;".xls]表3'!k1")</f>
        <v>#REF!</v>
      </c>
      <c r="L1" t="e">
        <f ca="1">INDIRECT("'["&amp;公示01!#REF!&amp;".xls]表3'!l1")</f>
        <v>#REF!</v>
      </c>
      <c r="Q1" s="1" t="e">
        <f>MID(E5,5,55)</f>
        <v>#REF!</v>
      </c>
    </row>
    <row r="2" spans="1:12" ht="14.25">
      <c r="A2" t="e">
        <f ca="1">INDIRECT("'["&amp;公示01!#REF!&amp;".xls]表3'!a2")</f>
        <v>#REF!</v>
      </c>
      <c r="B2" s="1" t="e">
        <f ca="1">INDIRECT("'["&amp;公示01!#REF!&amp;".xls]表3'!B2")</f>
        <v>#REF!</v>
      </c>
      <c r="C2" s="1" t="e">
        <f ca="1">INDIRECT("'["&amp;公示01!#REF!&amp;".xls]表3'!c2")</f>
        <v>#REF!</v>
      </c>
      <c r="D2" s="1" t="e">
        <f ca="1">INDIRECT("'["&amp;公示01!#REF!&amp;".xls]表3'!d2")</f>
        <v>#REF!</v>
      </c>
      <c r="E2" s="1" t="e">
        <f ca="1">INDIRECT("'["&amp;公示01!#REF!&amp;".xls]表3'!e2")</f>
        <v>#REF!</v>
      </c>
      <c r="F2" s="1" t="e">
        <f ca="1">INDIRECT("'["&amp;公示01!#REF!&amp;".xls]表3'!f2")</f>
        <v>#REF!</v>
      </c>
      <c r="G2" t="e">
        <f ca="1">INDIRECT("'["&amp;公示01!#REF!&amp;".xls]表3'!g2")</f>
        <v>#REF!</v>
      </c>
      <c r="H2" t="e">
        <f ca="1">INDIRECT("'["&amp;公示01!#REF!&amp;".xls]表3'!h2")</f>
        <v>#REF!</v>
      </c>
      <c r="I2" t="e">
        <f ca="1">INDIRECT("'["&amp;公示01!#REF!&amp;".xls]表3'!i2")</f>
        <v>#REF!</v>
      </c>
      <c r="J2" t="e">
        <f ca="1">INDIRECT("'["&amp;公示01!#REF!&amp;".xls]表3'!j2")</f>
        <v>#REF!</v>
      </c>
      <c r="K2" t="e">
        <f ca="1">INDIRECT("'["&amp;公示01!#REF!&amp;".xls]表3'!k2")</f>
        <v>#REF!</v>
      </c>
      <c r="L2" t="e">
        <f ca="1">INDIRECT("'["&amp;公示01!#REF!&amp;".xls]表3'!l2")</f>
        <v>#REF!</v>
      </c>
    </row>
    <row r="3" spans="1:12" ht="14.25">
      <c r="A3" t="e">
        <f ca="1">INDIRECT("'["&amp;公示01!#REF!&amp;".xls]表3'!a3")</f>
        <v>#REF!</v>
      </c>
      <c r="B3" s="1" t="e">
        <f ca="1">INDIRECT("'["&amp;公示01!#REF!&amp;".xls]表3'!B3")</f>
        <v>#REF!</v>
      </c>
      <c r="C3" s="1" t="e">
        <f ca="1">INDIRECT("'["&amp;公示01!#REF!&amp;".xls]表3'!c3")</f>
        <v>#REF!</v>
      </c>
      <c r="D3" s="1" t="e">
        <f ca="1">INDIRECT("'["&amp;公示01!#REF!&amp;".xls]表3'!d3")</f>
        <v>#REF!</v>
      </c>
      <c r="E3" s="1" t="e">
        <f ca="1">INDIRECT("'["&amp;公示01!#REF!&amp;".xls]表3'!e3")</f>
        <v>#REF!</v>
      </c>
      <c r="F3" s="1" t="e">
        <f ca="1">INDIRECT("'["&amp;公示01!#REF!&amp;".xls]表3'!f3")</f>
        <v>#REF!</v>
      </c>
      <c r="G3" t="e">
        <f ca="1">INDIRECT("'["&amp;公示01!#REF!&amp;".xls]表3'!g3")</f>
        <v>#REF!</v>
      </c>
      <c r="H3" t="e">
        <f ca="1">INDIRECT("'["&amp;公示01!#REF!&amp;".xls]表3'!h3")</f>
        <v>#REF!</v>
      </c>
      <c r="I3" t="e">
        <f ca="1">INDIRECT("'["&amp;公示01!#REF!&amp;".xls]表3'!i3")</f>
        <v>#REF!</v>
      </c>
      <c r="J3" t="e">
        <f ca="1">INDIRECT("'["&amp;公示01!#REF!&amp;".xls]表3'!j3")</f>
        <v>#REF!</v>
      </c>
      <c r="K3" t="e">
        <f ca="1">INDIRECT("'["&amp;公示01!#REF!&amp;".xls]表3'!k3")</f>
        <v>#REF!</v>
      </c>
      <c r="L3" t="e">
        <f ca="1">INDIRECT("'["&amp;公示01!#REF!&amp;".xls]表3'!l3")</f>
        <v>#REF!</v>
      </c>
    </row>
    <row r="4" spans="1:12" ht="14.25">
      <c r="A4" t="e">
        <f ca="1">INDIRECT("'["&amp;公示01!#REF!&amp;".xls]表3'!a4")</f>
        <v>#REF!</v>
      </c>
      <c r="B4" s="1" t="e">
        <f ca="1">INDIRECT("'["&amp;公示01!#REF!&amp;".xls]表3'!B4")</f>
        <v>#REF!</v>
      </c>
      <c r="C4" s="1" t="e">
        <f ca="1">INDIRECT("'["&amp;公示01!#REF!&amp;".xls]表3'!c4")</f>
        <v>#REF!</v>
      </c>
      <c r="D4" s="1" t="e">
        <f ca="1">INDIRECT("'["&amp;公示01!#REF!&amp;".xls]表3'!d4")</f>
        <v>#REF!</v>
      </c>
      <c r="E4" s="1" t="e">
        <f ca="1">INDIRECT("'["&amp;公示01!#REF!&amp;".xls]表3'!e4")</f>
        <v>#REF!</v>
      </c>
      <c r="F4" s="1" t="e">
        <f ca="1">INDIRECT("'["&amp;公示01!#REF!&amp;".xls]表3'!f4")</f>
        <v>#REF!</v>
      </c>
      <c r="G4" t="e">
        <f ca="1">INDIRECT("'["&amp;公示01!#REF!&amp;".xls]表3'!g4")</f>
        <v>#REF!</v>
      </c>
      <c r="H4" t="e">
        <f ca="1">INDIRECT("'["&amp;公示01!#REF!&amp;".xls]表3'!h4")</f>
        <v>#REF!</v>
      </c>
      <c r="I4" t="e">
        <f ca="1">INDIRECT("'["&amp;公示01!#REF!&amp;".xls]表3'!i4")</f>
        <v>#REF!</v>
      </c>
      <c r="J4" t="e">
        <f ca="1">INDIRECT("'["&amp;公示01!#REF!&amp;".xls]表3'!j4")</f>
        <v>#REF!</v>
      </c>
      <c r="K4" t="e">
        <f ca="1">INDIRECT("'["&amp;公示01!#REF!&amp;".xls]表3'!k4")</f>
        <v>#REF!</v>
      </c>
      <c r="L4" t="e">
        <f ca="1">INDIRECT("'["&amp;公示01!#REF!&amp;".xls]表3'!l4")</f>
        <v>#REF!</v>
      </c>
    </row>
    <row r="5" spans="1:12" ht="14.25">
      <c r="A5" t="e">
        <f ca="1">INDIRECT("'["&amp;公示01!#REF!&amp;".xls]表3'!a5")</f>
        <v>#REF!</v>
      </c>
      <c r="B5" s="1" t="e">
        <f ca="1">INDIRECT("'["&amp;公示01!#REF!&amp;".xls]表3'!B5")</f>
        <v>#REF!</v>
      </c>
      <c r="C5" s="1" t="e">
        <f ca="1">INDIRECT("'["&amp;公示01!#REF!&amp;".xls]表3'!c5")</f>
        <v>#REF!</v>
      </c>
      <c r="D5" s="1" t="e">
        <f ca="1">INDIRECT("'["&amp;公示01!#REF!&amp;".xls]表3'!d5")</f>
        <v>#REF!</v>
      </c>
      <c r="E5" s="1" t="e">
        <f ca="1">INDIRECT("'["&amp;公示01!#REF!&amp;".xls]表3'!e5")</f>
        <v>#REF!</v>
      </c>
      <c r="F5" s="1" t="e">
        <f ca="1">INDIRECT("'["&amp;公示01!#REF!&amp;".xls]表3'!f5")</f>
        <v>#REF!</v>
      </c>
      <c r="G5" t="e">
        <f ca="1">INDIRECT("'["&amp;公示01!#REF!&amp;".xls]表3'!g5")</f>
        <v>#REF!</v>
      </c>
      <c r="H5" t="e">
        <f ca="1">INDIRECT("'["&amp;公示01!#REF!&amp;".xls]表3'!h5")</f>
        <v>#REF!</v>
      </c>
      <c r="I5" t="e">
        <f ca="1">INDIRECT("'["&amp;公示01!#REF!&amp;".xls]表3'!i5")</f>
        <v>#REF!</v>
      </c>
      <c r="J5" t="e">
        <f ca="1">INDIRECT("'["&amp;公示01!#REF!&amp;".xls]表3'!j5")</f>
        <v>#REF!</v>
      </c>
      <c r="K5" t="e">
        <f ca="1">INDIRECT("'["&amp;公示01!#REF!&amp;".xls]表3'!k5")</f>
        <v>#REF!</v>
      </c>
      <c r="L5" t="e">
        <f ca="1">INDIRECT("'["&amp;公示01!#REF!&amp;".xls]表3'!l5")</f>
        <v>#REF!</v>
      </c>
    </row>
    <row r="6" spans="1:12" ht="14.25">
      <c r="A6" t="e">
        <f ca="1">INDIRECT("'["&amp;公示01!#REF!&amp;".xls]表3'!a6")</f>
        <v>#REF!</v>
      </c>
      <c r="B6" s="1" t="e">
        <f ca="1">INDIRECT("'["&amp;公示01!#REF!&amp;".xls]表3'!B6")</f>
        <v>#REF!</v>
      </c>
      <c r="C6" s="1" t="e">
        <f ca="1">INDIRECT("'["&amp;公示01!#REF!&amp;".xls]表3'!c6")</f>
        <v>#REF!</v>
      </c>
      <c r="D6" s="1" t="e">
        <f ca="1">INDIRECT("'["&amp;公示01!#REF!&amp;".xls]表3'!d6")</f>
        <v>#REF!</v>
      </c>
      <c r="E6" s="1" t="e">
        <f ca="1">INDIRECT("'["&amp;公示01!#REF!&amp;".xls]表3'!e6")</f>
        <v>#REF!</v>
      </c>
      <c r="F6" s="1" t="e">
        <f ca="1">INDIRECT("'["&amp;公示01!#REF!&amp;".xls]表3'!f6")</f>
        <v>#REF!</v>
      </c>
      <c r="G6" t="e">
        <f ca="1">INDIRECT("'["&amp;公示01!#REF!&amp;".xls]表3'!g6")</f>
        <v>#REF!</v>
      </c>
      <c r="H6" t="e">
        <f ca="1">INDIRECT("'["&amp;公示01!#REF!&amp;".xls]表3'!h6")</f>
        <v>#REF!</v>
      </c>
      <c r="I6" t="e">
        <f ca="1">INDIRECT("'["&amp;公示01!#REF!&amp;".xls]表3'!i6")</f>
        <v>#REF!</v>
      </c>
      <c r="J6" t="e">
        <f ca="1">INDIRECT("'["&amp;公示01!#REF!&amp;".xls]表3'!j6")</f>
        <v>#REF!</v>
      </c>
      <c r="K6" t="e">
        <f ca="1">INDIRECT("'["&amp;公示01!#REF!&amp;".xls]表3'!k6")</f>
        <v>#REF!</v>
      </c>
      <c r="L6" t="e">
        <f ca="1">INDIRECT("'["&amp;公示01!#REF!&amp;".xls]表3'!l6")</f>
        <v>#REF!</v>
      </c>
    </row>
    <row r="7" spans="1:12" ht="14.25">
      <c r="A7" t="e">
        <f ca="1">INDIRECT("'["&amp;公示01!#REF!&amp;".xls]表3'!a7")</f>
        <v>#REF!</v>
      </c>
      <c r="B7" s="1" t="e">
        <f ca="1">INDIRECT("'["&amp;公示01!#REF!&amp;".xls]表3'!B7")</f>
        <v>#REF!</v>
      </c>
      <c r="C7" s="1" t="e">
        <f ca="1">INDIRECT("'["&amp;公示01!#REF!&amp;".xls]表3'!c7")</f>
        <v>#REF!</v>
      </c>
      <c r="D7" s="1" t="e">
        <f ca="1">INDIRECT("'["&amp;公示01!#REF!&amp;".xls]表3'!d7")</f>
        <v>#REF!</v>
      </c>
      <c r="E7" s="1" t="e">
        <f ca="1">INDIRECT("'["&amp;公示01!#REF!&amp;".xls]表3'!e7")</f>
        <v>#REF!</v>
      </c>
      <c r="F7" s="1" t="e">
        <f ca="1">INDIRECT("'["&amp;公示01!#REF!&amp;".xls]表3'!f7")</f>
        <v>#REF!</v>
      </c>
      <c r="G7" t="e">
        <f ca="1">INDIRECT("'["&amp;公示01!#REF!&amp;".xls]表3'!g7")</f>
        <v>#REF!</v>
      </c>
      <c r="H7" t="e">
        <f ca="1">INDIRECT("'["&amp;公示01!#REF!&amp;".xls]表3'!h7")</f>
        <v>#REF!</v>
      </c>
      <c r="I7" t="e">
        <f ca="1">INDIRECT("'["&amp;公示01!#REF!&amp;".xls]表3'!i7")</f>
        <v>#REF!</v>
      </c>
      <c r="J7" t="e">
        <f ca="1">INDIRECT("'["&amp;公示01!#REF!&amp;".xls]表3'!j7")</f>
        <v>#REF!</v>
      </c>
      <c r="K7" t="e">
        <f ca="1">INDIRECT("'["&amp;公示01!#REF!&amp;".xls]表3'!k7")</f>
        <v>#REF!</v>
      </c>
      <c r="L7" t="e">
        <f ca="1">INDIRECT("'["&amp;公示01!#REF!&amp;".xls]表3'!l7")</f>
        <v>#REF!</v>
      </c>
    </row>
    <row r="8" spans="1:12" ht="14.25">
      <c r="A8" t="e">
        <f ca="1">INDIRECT("'["&amp;公示01!#REF!&amp;".xls]表3'!a8")</f>
        <v>#REF!</v>
      </c>
      <c r="B8" s="1" t="e">
        <f ca="1">INDIRECT("'["&amp;公示01!#REF!&amp;".xls]表3'!B8")</f>
        <v>#REF!</v>
      </c>
      <c r="C8" s="1" t="e">
        <f ca="1">INDIRECT("'["&amp;公示01!#REF!&amp;".xls]表3'!c8")</f>
        <v>#REF!</v>
      </c>
      <c r="D8" s="1" t="e">
        <f ca="1">INDIRECT("'["&amp;公示01!#REF!&amp;".xls]表3'!d8")</f>
        <v>#REF!</v>
      </c>
      <c r="E8" s="1" t="e">
        <f ca="1">INDIRECT("'["&amp;公示01!#REF!&amp;".xls]表3'!e8")</f>
        <v>#REF!</v>
      </c>
      <c r="F8" s="1" t="e">
        <f ca="1">INDIRECT("'["&amp;公示01!#REF!&amp;".xls]表3'!f8")</f>
        <v>#REF!</v>
      </c>
      <c r="G8" t="e">
        <f ca="1">INDIRECT("'["&amp;公示01!#REF!&amp;".xls]表3'!g8")</f>
        <v>#REF!</v>
      </c>
      <c r="H8" t="e">
        <f ca="1">INDIRECT("'["&amp;公示01!#REF!&amp;".xls]表3'!h8")</f>
        <v>#REF!</v>
      </c>
      <c r="I8" t="e">
        <f ca="1">INDIRECT("'["&amp;公示01!#REF!&amp;".xls]表3'!i8")</f>
        <v>#REF!</v>
      </c>
      <c r="J8" t="e">
        <f ca="1">INDIRECT("'["&amp;公示01!#REF!&amp;".xls]表3'!j8")</f>
        <v>#REF!</v>
      </c>
      <c r="K8" t="e">
        <f ca="1">INDIRECT("'["&amp;公示01!#REF!&amp;".xls]表3'!k8")</f>
        <v>#REF!</v>
      </c>
      <c r="L8" t="e">
        <f ca="1">INDIRECT("'["&amp;公示01!#REF!&amp;".xls]表3'!l8")</f>
        <v>#REF!</v>
      </c>
    </row>
    <row r="9" spans="1:12" ht="14.25">
      <c r="A9" t="e">
        <f ca="1">INDIRECT("'["&amp;公示01!#REF!&amp;".xls]表3'!a9")</f>
        <v>#REF!</v>
      </c>
      <c r="B9" s="1" t="e">
        <f ca="1">INDIRECT("'["&amp;公示01!#REF!&amp;".xls]表3'!B9")</f>
        <v>#REF!</v>
      </c>
      <c r="C9" s="1" t="e">
        <f ca="1">INDIRECT("'["&amp;公示01!#REF!&amp;".xls]表3'!c9")</f>
        <v>#REF!</v>
      </c>
      <c r="D9" s="1" t="e">
        <f ca="1">INDIRECT("'["&amp;公示01!#REF!&amp;".xls]表3'!d9")</f>
        <v>#REF!</v>
      </c>
      <c r="E9" s="1" t="e">
        <f ca="1">INDIRECT("'["&amp;公示01!#REF!&amp;".xls]表3'!e9")</f>
        <v>#REF!</v>
      </c>
      <c r="F9" s="1" t="e">
        <f ca="1">INDIRECT("'["&amp;公示01!#REF!&amp;".xls]表3'!f9")</f>
        <v>#REF!</v>
      </c>
      <c r="G9" t="e">
        <f ca="1">INDIRECT("'["&amp;公示01!#REF!&amp;".xls]表3'!g9")</f>
        <v>#REF!</v>
      </c>
      <c r="H9" t="e">
        <f ca="1">INDIRECT("'["&amp;公示01!#REF!&amp;".xls]表3'!h9")</f>
        <v>#REF!</v>
      </c>
      <c r="I9" t="e">
        <f ca="1">INDIRECT("'["&amp;公示01!#REF!&amp;".xls]表3'!i9")</f>
        <v>#REF!</v>
      </c>
      <c r="J9" t="e">
        <f ca="1">INDIRECT("'["&amp;公示01!#REF!&amp;".xls]表3'!j9")</f>
        <v>#REF!</v>
      </c>
      <c r="K9" t="e">
        <f ca="1">INDIRECT("'["&amp;公示01!#REF!&amp;".xls]表3'!k9")</f>
        <v>#REF!</v>
      </c>
      <c r="L9" t="e">
        <f ca="1">INDIRECT("'["&amp;公示01!#REF!&amp;".xls]表3'!l9")</f>
        <v>#REF!</v>
      </c>
    </row>
    <row r="10" spans="1:12" ht="14.25">
      <c r="A10" t="e">
        <f ca="1">INDIRECT("'["&amp;公示01!#REF!&amp;".xls]表3'!a10")</f>
        <v>#REF!</v>
      </c>
      <c r="B10" s="1" t="e">
        <f ca="1">INDIRECT("'["&amp;公示01!#REF!&amp;".xls]表3'!B10")</f>
        <v>#REF!</v>
      </c>
      <c r="C10" s="1" t="e">
        <f ca="1">INDIRECT("'["&amp;公示01!#REF!&amp;".xls]表3'!c10")</f>
        <v>#REF!</v>
      </c>
      <c r="D10" s="1" t="e">
        <f ca="1">INDIRECT("'["&amp;公示01!#REF!&amp;".xls]表3'!d10")</f>
        <v>#REF!</v>
      </c>
      <c r="E10" s="1" t="e">
        <f ca="1">INDIRECT("'["&amp;公示01!#REF!&amp;".xls]表3'!e10")</f>
        <v>#REF!</v>
      </c>
      <c r="F10" s="1" t="e">
        <f ca="1">INDIRECT("'["&amp;公示01!#REF!&amp;".xls]表3'!f10")</f>
        <v>#REF!</v>
      </c>
      <c r="G10" t="e">
        <f ca="1">INDIRECT("'["&amp;公示01!#REF!&amp;".xls]表3'!g10")</f>
        <v>#REF!</v>
      </c>
      <c r="H10" t="e">
        <f ca="1">INDIRECT("'["&amp;公示01!#REF!&amp;".xls]表3'!h10")</f>
        <v>#REF!</v>
      </c>
      <c r="I10" t="e">
        <f ca="1">INDIRECT("'["&amp;公示01!#REF!&amp;".xls]表3'!i10")</f>
        <v>#REF!</v>
      </c>
      <c r="J10" t="e">
        <f ca="1">INDIRECT("'["&amp;公示01!#REF!&amp;".xls]表3'!j10")</f>
        <v>#REF!</v>
      </c>
      <c r="K10" t="e">
        <f ca="1">INDIRECT("'["&amp;公示01!#REF!&amp;".xls]表3'!k10")</f>
        <v>#REF!</v>
      </c>
      <c r="L10" t="e">
        <f ca="1">INDIRECT("'["&amp;公示01!#REF!&amp;".xls]表3'!l10")</f>
        <v>#REF!</v>
      </c>
    </row>
    <row r="11" spans="1:12" ht="14.25">
      <c r="A11" t="e">
        <f ca="1">INDIRECT("'["&amp;公示01!#REF!&amp;".xls]表3'!a11")</f>
        <v>#REF!</v>
      </c>
      <c r="B11" s="1" t="e">
        <f ca="1">INDIRECT("'["&amp;公示01!#REF!&amp;".xls]表3'!B11")</f>
        <v>#REF!</v>
      </c>
      <c r="C11" s="1" t="e">
        <f ca="1">INDIRECT("'["&amp;公示01!#REF!&amp;".xls]表3'!c11")</f>
        <v>#REF!</v>
      </c>
      <c r="D11" s="1" t="e">
        <f ca="1">INDIRECT("'["&amp;公示01!#REF!&amp;".xls]表3'!d11")</f>
        <v>#REF!</v>
      </c>
      <c r="E11" s="1" t="e">
        <f ca="1">INDIRECT("'["&amp;公示01!#REF!&amp;".xls]表3'!e11")</f>
        <v>#REF!</v>
      </c>
      <c r="F11" s="1" t="e">
        <f ca="1">INDIRECT("'["&amp;公示01!#REF!&amp;".xls]表3'!f11")</f>
        <v>#REF!</v>
      </c>
      <c r="G11" t="e">
        <f ca="1">INDIRECT("'["&amp;公示01!#REF!&amp;".xls]表3'!g11")</f>
        <v>#REF!</v>
      </c>
      <c r="H11" t="e">
        <f ca="1">INDIRECT("'["&amp;公示01!#REF!&amp;".xls]表3'!h11")</f>
        <v>#REF!</v>
      </c>
      <c r="I11" t="e">
        <f ca="1">INDIRECT("'["&amp;公示01!#REF!&amp;".xls]表3'!i11")</f>
        <v>#REF!</v>
      </c>
      <c r="J11" t="e">
        <f ca="1">INDIRECT("'["&amp;公示01!#REF!&amp;".xls]表3'!j11")</f>
        <v>#REF!</v>
      </c>
      <c r="K11" t="e">
        <f ca="1">INDIRECT("'["&amp;公示01!#REF!&amp;".xls]表3'!k11")</f>
        <v>#REF!</v>
      </c>
      <c r="L11" t="e">
        <f ca="1">INDIRECT("'["&amp;公示01!#REF!&amp;".xls]表3'!l11")</f>
        <v>#REF!</v>
      </c>
    </row>
    <row r="12" spans="1:12" ht="14.25">
      <c r="A12" t="e">
        <f ca="1">INDIRECT("'["&amp;公示01!#REF!&amp;".xls]表3'!a12")</f>
        <v>#REF!</v>
      </c>
      <c r="B12" s="1" t="e">
        <f ca="1">INDIRECT("'["&amp;公示01!#REF!&amp;".xls]表3'!B12")</f>
        <v>#REF!</v>
      </c>
      <c r="C12" s="1" t="e">
        <f ca="1">INDIRECT("'["&amp;公示01!#REF!&amp;".xls]表3'!c12")</f>
        <v>#REF!</v>
      </c>
      <c r="D12" s="1" t="e">
        <f ca="1">INDIRECT("'["&amp;公示01!#REF!&amp;".xls]表3'!d12")</f>
        <v>#REF!</v>
      </c>
      <c r="E12" s="1" t="e">
        <f ca="1">INDIRECT("'["&amp;公示01!#REF!&amp;".xls]表3'!e12")</f>
        <v>#REF!</v>
      </c>
      <c r="F12" s="1" t="e">
        <f ca="1">INDIRECT("'["&amp;公示01!#REF!&amp;".xls]表3'!f12")</f>
        <v>#REF!</v>
      </c>
      <c r="G12" t="e">
        <f ca="1">INDIRECT("'["&amp;公示01!#REF!&amp;".xls]表3'!g12")</f>
        <v>#REF!</v>
      </c>
      <c r="H12" t="e">
        <f ca="1">INDIRECT("'["&amp;公示01!#REF!&amp;".xls]表3'!h12")</f>
        <v>#REF!</v>
      </c>
      <c r="I12" t="e">
        <f ca="1">INDIRECT("'["&amp;公示01!#REF!&amp;".xls]表3'!i12")</f>
        <v>#REF!</v>
      </c>
      <c r="J12" t="e">
        <f ca="1">INDIRECT("'["&amp;公示01!#REF!&amp;".xls]表3'!j12")</f>
        <v>#REF!</v>
      </c>
      <c r="K12" t="e">
        <f ca="1">INDIRECT("'["&amp;公示01!#REF!&amp;".xls]表3'!k12")</f>
        <v>#REF!</v>
      </c>
      <c r="L12" t="e">
        <f ca="1">INDIRECT("'["&amp;公示01!#REF!&amp;".xls]表3'!l12")</f>
        <v>#REF!</v>
      </c>
    </row>
    <row r="13" spans="1:12" ht="14.25">
      <c r="A13" t="e">
        <f ca="1">INDIRECT("'["&amp;公示01!#REF!&amp;".xls]表3'!a13")</f>
        <v>#REF!</v>
      </c>
      <c r="B13" s="1" t="e">
        <f ca="1">INDIRECT("'["&amp;公示01!#REF!&amp;".xls]表3'!B13")</f>
        <v>#REF!</v>
      </c>
      <c r="C13" s="1" t="e">
        <f ca="1">INDIRECT("'["&amp;公示01!#REF!&amp;".xls]表3'!c13")</f>
        <v>#REF!</v>
      </c>
      <c r="D13" s="1" t="e">
        <f ca="1">INDIRECT("'["&amp;公示01!#REF!&amp;".xls]表3'!d13")</f>
        <v>#REF!</v>
      </c>
      <c r="E13" s="1" t="e">
        <f ca="1">INDIRECT("'["&amp;公示01!#REF!&amp;".xls]表3'!e13")</f>
        <v>#REF!</v>
      </c>
      <c r="F13" s="1" t="e">
        <f ca="1">INDIRECT("'["&amp;公示01!#REF!&amp;".xls]表3'!f13")</f>
        <v>#REF!</v>
      </c>
      <c r="G13" t="e">
        <f ca="1">INDIRECT("'["&amp;公示01!#REF!&amp;".xls]表3'!g13")</f>
        <v>#REF!</v>
      </c>
      <c r="H13" t="e">
        <f ca="1">INDIRECT("'["&amp;公示01!#REF!&amp;".xls]表3'!h13")</f>
        <v>#REF!</v>
      </c>
      <c r="I13" t="e">
        <f ca="1">INDIRECT("'["&amp;公示01!#REF!&amp;".xls]表3'!i13")</f>
        <v>#REF!</v>
      </c>
      <c r="J13" t="e">
        <f ca="1">INDIRECT("'["&amp;公示01!#REF!&amp;".xls]表3'!j13")</f>
        <v>#REF!</v>
      </c>
      <c r="K13" t="e">
        <f ca="1">INDIRECT("'["&amp;公示01!#REF!&amp;".xls]表3'!k13")</f>
        <v>#REF!</v>
      </c>
      <c r="L13" t="e">
        <f ca="1">INDIRECT("'["&amp;公示01!#REF!&amp;".xls]表3'!l13")</f>
        <v>#REF!</v>
      </c>
    </row>
    <row r="14" spans="1:12" ht="14.25">
      <c r="A14" t="e">
        <f ca="1">INDIRECT("'["&amp;公示01!#REF!&amp;".xls]表3'!a14")</f>
        <v>#REF!</v>
      </c>
      <c r="B14" s="1" t="e">
        <f ca="1">INDIRECT("'["&amp;公示01!#REF!&amp;".xls]表3'!B14")</f>
        <v>#REF!</v>
      </c>
      <c r="C14" s="1" t="e">
        <f ca="1">INDIRECT("'["&amp;公示01!#REF!&amp;".xls]表3'!c14")</f>
        <v>#REF!</v>
      </c>
      <c r="D14" s="1" t="e">
        <f ca="1">INDIRECT("'["&amp;公示01!#REF!&amp;".xls]表3'!d14")</f>
        <v>#REF!</v>
      </c>
      <c r="E14" s="1" t="e">
        <f ca="1">INDIRECT("'["&amp;公示01!#REF!&amp;".xls]表3'!e14")</f>
        <v>#REF!</v>
      </c>
      <c r="F14" s="1" t="e">
        <f ca="1">INDIRECT("'["&amp;公示01!#REF!&amp;".xls]表3'!f14")</f>
        <v>#REF!</v>
      </c>
      <c r="G14" t="e">
        <f ca="1">INDIRECT("'["&amp;公示01!#REF!&amp;".xls]表3'!g14")</f>
        <v>#REF!</v>
      </c>
      <c r="H14" t="e">
        <f ca="1">INDIRECT("'["&amp;公示01!#REF!&amp;".xls]表3'!h14")</f>
        <v>#REF!</v>
      </c>
      <c r="I14" t="e">
        <f ca="1">INDIRECT("'["&amp;公示01!#REF!&amp;".xls]表3'!i14")</f>
        <v>#REF!</v>
      </c>
      <c r="J14" t="e">
        <f ca="1">INDIRECT("'["&amp;公示01!#REF!&amp;".xls]表3'!j14")</f>
        <v>#REF!</v>
      </c>
      <c r="K14" t="e">
        <f ca="1">INDIRECT("'["&amp;公示01!#REF!&amp;".xls]表3'!k14")</f>
        <v>#REF!</v>
      </c>
      <c r="L14" t="e">
        <f ca="1">INDIRECT("'["&amp;公示01!#REF!&amp;".xls]表3'!l14")</f>
        <v>#REF!</v>
      </c>
    </row>
    <row r="15" spans="1:12" ht="14.25">
      <c r="A15" t="e">
        <f ca="1">INDIRECT("'["&amp;公示01!#REF!&amp;".xls]表3'!a15")</f>
        <v>#REF!</v>
      </c>
      <c r="B15" s="1" t="e">
        <f ca="1">INDIRECT("'["&amp;公示01!#REF!&amp;".xls]表3'!B15")</f>
        <v>#REF!</v>
      </c>
      <c r="C15" s="1" t="e">
        <f ca="1">INDIRECT("'["&amp;公示01!#REF!&amp;".xls]表3'!c15")</f>
        <v>#REF!</v>
      </c>
      <c r="D15" s="1" t="e">
        <f ca="1">INDIRECT("'["&amp;公示01!#REF!&amp;".xls]表3'!d15")</f>
        <v>#REF!</v>
      </c>
      <c r="E15" s="1" t="e">
        <f ca="1">INDIRECT("'["&amp;公示01!#REF!&amp;".xls]表3'!e15")</f>
        <v>#REF!</v>
      </c>
      <c r="F15" s="1" t="e">
        <f ca="1">INDIRECT("'["&amp;公示01!#REF!&amp;".xls]表3'!f15")</f>
        <v>#REF!</v>
      </c>
      <c r="G15" t="e">
        <f ca="1">INDIRECT("'["&amp;公示01!#REF!&amp;".xls]表3'!g15")</f>
        <v>#REF!</v>
      </c>
      <c r="H15" t="e">
        <f ca="1">INDIRECT("'["&amp;公示01!#REF!&amp;".xls]表3'!h15")</f>
        <v>#REF!</v>
      </c>
      <c r="I15" t="e">
        <f ca="1">INDIRECT("'["&amp;公示01!#REF!&amp;".xls]表3'!i15")</f>
        <v>#REF!</v>
      </c>
      <c r="J15" t="e">
        <f ca="1">INDIRECT("'["&amp;公示01!#REF!&amp;".xls]表3'!j15")</f>
        <v>#REF!</v>
      </c>
      <c r="K15" t="e">
        <f ca="1">INDIRECT("'["&amp;公示01!#REF!&amp;".xls]表3'!k15")</f>
        <v>#REF!</v>
      </c>
      <c r="L15" t="e">
        <f ca="1">INDIRECT("'["&amp;公示01!#REF!&amp;".xls]表3'!l15")</f>
        <v>#REF!</v>
      </c>
    </row>
    <row r="16" spans="1:12" ht="14.25">
      <c r="A16" t="e">
        <f ca="1">INDIRECT("'["&amp;公示01!#REF!&amp;".xls]表3'!a16")</f>
        <v>#REF!</v>
      </c>
      <c r="B16" s="1" t="e">
        <f ca="1">INDIRECT("'["&amp;公示01!#REF!&amp;".xls]表3'!B16")</f>
        <v>#REF!</v>
      </c>
      <c r="C16" s="1" t="e">
        <f ca="1">INDIRECT("'["&amp;公示01!#REF!&amp;".xls]表3'!c16")</f>
        <v>#REF!</v>
      </c>
      <c r="D16" s="1" t="e">
        <f ca="1">INDIRECT("'["&amp;公示01!#REF!&amp;".xls]表3'!d16")</f>
        <v>#REF!</v>
      </c>
      <c r="E16" s="1" t="e">
        <f ca="1">INDIRECT("'["&amp;公示01!#REF!&amp;".xls]表3'!e16")</f>
        <v>#REF!</v>
      </c>
      <c r="F16" s="1" t="e">
        <f ca="1">INDIRECT("'["&amp;公示01!#REF!&amp;".xls]表3'!f16")</f>
        <v>#REF!</v>
      </c>
      <c r="G16" t="e">
        <f ca="1">INDIRECT("'["&amp;公示01!#REF!&amp;".xls]表3'!g16")</f>
        <v>#REF!</v>
      </c>
      <c r="H16" t="e">
        <f ca="1">INDIRECT("'["&amp;公示01!#REF!&amp;".xls]表3'!h16")</f>
        <v>#REF!</v>
      </c>
      <c r="I16" t="e">
        <f ca="1">INDIRECT("'["&amp;公示01!#REF!&amp;".xls]表3'!i16")</f>
        <v>#REF!</v>
      </c>
      <c r="J16" t="e">
        <f ca="1">INDIRECT("'["&amp;公示01!#REF!&amp;".xls]表3'!j16")</f>
        <v>#REF!</v>
      </c>
      <c r="K16" t="e">
        <f ca="1">INDIRECT("'["&amp;公示01!#REF!&amp;".xls]表3'!k16")</f>
        <v>#REF!</v>
      </c>
      <c r="L16" t="e">
        <f ca="1">INDIRECT("'["&amp;公示01!#REF!&amp;".xls]表3'!l16")</f>
        <v>#REF!</v>
      </c>
    </row>
    <row r="17" spans="1:12" ht="14.25">
      <c r="A17" t="e">
        <f ca="1">INDIRECT("'["&amp;公示01!#REF!&amp;".xls]表3'!a17")</f>
        <v>#REF!</v>
      </c>
      <c r="B17" s="1" t="e">
        <f ca="1">INDIRECT("'["&amp;公示01!#REF!&amp;".xls]表3'!B17")</f>
        <v>#REF!</v>
      </c>
      <c r="C17" s="1" t="e">
        <f ca="1">INDIRECT("'["&amp;公示01!#REF!&amp;".xls]表3'!c17")</f>
        <v>#REF!</v>
      </c>
      <c r="D17" s="1" t="e">
        <f ca="1">INDIRECT("'["&amp;公示01!#REF!&amp;".xls]表3'!d17")</f>
        <v>#REF!</v>
      </c>
      <c r="E17" s="1" t="e">
        <f ca="1">INDIRECT("'["&amp;公示01!#REF!&amp;".xls]表3'!e17")</f>
        <v>#REF!</v>
      </c>
      <c r="F17" s="1" t="e">
        <f ca="1">INDIRECT("'["&amp;公示01!#REF!&amp;".xls]表3'!f17")</f>
        <v>#REF!</v>
      </c>
      <c r="G17" t="e">
        <f ca="1">INDIRECT("'["&amp;公示01!#REF!&amp;".xls]表3'!g17")</f>
        <v>#REF!</v>
      </c>
      <c r="H17" t="e">
        <f ca="1">INDIRECT("'["&amp;公示01!#REF!&amp;".xls]表3'!h17")</f>
        <v>#REF!</v>
      </c>
      <c r="I17" t="e">
        <f ca="1">INDIRECT("'["&amp;公示01!#REF!&amp;".xls]表3'!i17")</f>
        <v>#REF!</v>
      </c>
      <c r="J17" t="e">
        <f ca="1">INDIRECT("'["&amp;公示01!#REF!&amp;".xls]表3'!j17")</f>
        <v>#REF!</v>
      </c>
      <c r="K17" t="e">
        <f ca="1">INDIRECT("'["&amp;公示01!#REF!&amp;".xls]表3'!k17")</f>
        <v>#REF!</v>
      </c>
      <c r="L17" t="e">
        <f ca="1">INDIRECT("'["&amp;公示01!#REF!&amp;".xls]表3'!l17")</f>
        <v>#REF!</v>
      </c>
    </row>
    <row r="18" spans="1:12" ht="14.25">
      <c r="A18" t="e">
        <f ca="1">INDIRECT("'["&amp;公示01!#REF!&amp;".xls]表3'!a18")</f>
        <v>#REF!</v>
      </c>
      <c r="B18" s="1" t="e">
        <f ca="1">INDIRECT("'["&amp;公示01!#REF!&amp;".xls]表3'!B18")</f>
        <v>#REF!</v>
      </c>
      <c r="C18" s="1" t="e">
        <f ca="1">INDIRECT("'["&amp;公示01!#REF!&amp;".xls]表3'!c18")</f>
        <v>#REF!</v>
      </c>
      <c r="D18" s="1" t="e">
        <f ca="1">INDIRECT("'["&amp;公示01!#REF!&amp;".xls]表3'!d18")</f>
        <v>#REF!</v>
      </c>
      <c r="E18" s="1" t="e">
        <f ca="1">INDIRECT("'["&amp;公示01!#REF!&amp;".xls]表3'!e18")</f>
        <v>#REF!</v>
      </c>
      <c r="F18" s="1" t="e">
        <f ca="1">INDIRECT("'["&amp;公示01!#REF!&amp;".xls]表3'!f18")</f>
        <v>#REF!</v>
      </c>
      <c r="G18" t="e">
        <f ca="1">INDIRECT("'["&amp;公示01!#REF!&amp;".xls]表3'!g18")</f>
        <v>#REF!</v>
      </c>
      <c r="H18" t="e">
        <f ca="1">INDIRECT("'["&amp;公示01!#REF!&amp;".xls]表3'!h18")</f>
        <v>#REF!</v>
      </c>
      <c r="I18" t="e">
        <f ca="1">INDIRECT("'["&amp;公示01!#REF!&amp;".xls]表3'!i18")</f>
        <v>#REF!</v>
      </c>
      <c r="J18" t="e">
        <f ca="1">INDIRECT("'["&amp;公示01!#REF!&amp;".xls]表3'!j18")</f>
        <v>#REF!</v>
      </c>
      <c r="K18" t="e">
        <f ca="1">INDIRECT("'["&amp;公示01!#REF!&amp;".xls]表3'!k18")</f>
        <v>#REF!</v>
      </c>
      <c r="L18" t="e">
        <f ca="1">INDIRECT("'["&amp;公示01!#REF!&amp;".xls]表3'!l18")</f>
        <v>#REF!</v>
      </c>
    </row>
    <row r="19" spans="1:12" ht="14.25">
      <c r="A19" t="e">
        <f ca="1">INDIRECT("'["&amp;公示01!#REF!&amp;".xls]表3'!a19")</f>
        <v>#REF!</v>
      </c>
      <c r="B19" s="1" t="e">
        <f ca="1">INDIRECT("'["&amp;公示01!#REF!&amp;".xls]表3'!B19")</f>
        <v>#REF!</v>
      </c>
      <c r="C19" s="1" t="e">
        <f ca="1">INDIRECT("'["&amp;公示01!#REF!&amp;".xls]表3'!c19")</f>
        <v>#REF!</v>
      </c>
      <c r="D19" s="1" t="e">
        <f ca="1">INDIRECT("'["&amp;公示01!#REF!&amp;".xls]表3'!d19")</f>
        <v>#REF!</v>
      </c>
      <c r="E19" s="1" t="e">
        <f ca="1">INDIRECT("'["&amp;公示01!#REF!&amp;".xls]表3'!e19")</f>
        <v>#REF!</v>
      </c>
      <c r="F19" s="1" t="e">
        <f ca="1">INDIRECT("'["&amp;公示01!#REF!&amp;".xls]表3'!f19")</f>
        <v>#REF!</v>
      </c>
      <c r="G19" t="e">
        <f ca="1">INDIRECT("'["&amp;公示01!#REF!&amp;".xls]表3'!g19")</f>
        <v>#REF!</v>
      </c>
      <c r="H19" t="e">
        <f ca="1">INDIRECT("'["&amp;公示01!#REF!&amp;".xls]表3'!h19")</f>
        <v>#REF!</v>
      </c>
      <c r="I19" t="e">
        <f ca="1">INDIRECT("'["&amp;公示01!#REF!&amp;".xls]表3'!i19")</f>
        <v>#REF!</v>
      </c>
      <c r="J19" t="e">
        <f ca="1">INDIRECT("'["&amp;公示01!#REF!&amp;".xls]表3'!j19")</f>
        <v>#REF!</v>
      </c>
      <c r="K19" t="e">
        <f ca="1">INDIRECT("'["&amp;公示01!#REF!&amp;".xls]表3'!k19")</f>
        <v>#REF!</v>
      </c>
      <c r="L19" t="e">
        <f ca="1">INDIRECT("'["&amp;公示01!#REF!&amp;".xls]表3'!l19")</f>
        <v>#REF!</v>
      </c>
    </row>
    <row r="20" spans="1:12" ht="14.25">
      <c r="A20" t="e">
        <f ca="1">INDIRECT("'["&amp;公示01!#REF!&amp;".xls]表3'!a20")</f>
        <v>#REF!</v>
      </c>
      <c r="B20" s="1" t="e">
        <f ca="1">INDIRECT("'["&amp;公示01!#REF!&amp;".xls]表3'!B20")</f>
        <v>#REF!</v>
      </c>
      <c r="C20" s="1" t="e">
        <f ca="1">INDIRECT("'["&amp;公示01!#REF!&amp;".xls]表3'!c20")</f>
        <v>#REF!</v>
      </c>
      <c r="D20" s="1" t="e">
        <f ca="1">INDIRECT("'["&amp;公示01!#REF!&amp;".xls]表3'!d20")</f>
        <v>#REF!</v>
      </c>
      <c r="E20" s="1" t="e">
        <f ca="1">INDIRECT("'["&amp;公示01!#REF!&amp;".xls]表3'!e20")</f>
        <v>#REF!</v>
      </c>
      <c r="F20" s="1" t="e">
        <f ca="1">INDIRECT("'["&amp;公示01!#REF!&amp;".xls]表3'!f20")</f>
        <v>#REF!</v>
      </c>
      <c r="G20" t="e">
        <f ca="1">INDIRECT("'["&amp;公示01!#REF!&amp;".xls]表3'!g20")</f>
        <v>#REF!</v>
      </c>
      <c r="H20" t="e">
        <f ca="1">INDIRECT("'["&amp;公示01!#REF!&amp;".xls]表3'!h20")</f>
        <v>#REF!</v>
      </c>
      <c r="I20" t="e">
        <f ca="1">INDIRECT("'["&amp;公示01!#REF!&amp;".xls]表3'!i20")</f>
        <v>#REF!</v>
      </c>
      <c r="J20" t="e">
        <f ca="1">INDIRECT("'["&amp;公示01!#REF!&amp;".xls]表3'!j20")</f>
        <v>#REF!</v>
      </c>
      <c r="K20" t="e">
        <f ca="1">INDIRECT("'["&amp;公示01!#REF!&amp;".xls]表3'!k20")</f>
        <v>#REF!</v>
      </c>
      <c r="L20" t="e">
        <f ca="1">INDIRECT("'["&amp;公示01!#REF!&amp;".xls]表3'!l20")</f>
        <v>#REF!</v>
      </c>
    </row>
    <row r="21" spans="1:12" ht="14.25">
      <c r="A21" t="e">
        <f ca="1">INDIRECT("'["&amp;公示01!#REF!&amp;".xls]表3'!a21")</f>
        <v>#REF!</v>
      </c>
      <c r="B21" s="1" t="e">
        <f ca="1">INDIRECT("'["&amp;公示01!#REF!&amp;".xls]表3'!B21")</f>
        <v>#REF!</v>
      </c>
      <c r="C21" s="1" t="e">
        <f ca="1">INDIRECT("'["&amp;公示01!#REF!&amp;".xls]表3'!c21")</f>
        <v>#REF!</v>
      </c>
      <c r="D21" s="1" t="e">
        <f ca="1">INDIRECT("'["&amp;公示01!#REF!&amp;".xls]表3'!d21")</f>
        <v>#REF!</v>
      </c>
      <c r="E21" s="1" t="e">
        <f ca="1">INDIRECT("'["&amp;公示01!#REF!&amp;".xls]表3'!e21")</f>
        <v>#REF!</v>
      </c>
      <c r="F21" s="1" t="e">
        <f ca="1">INDIRECT("'["&amp;公示01!#REF!&amp;".xls]表3'!f21")</f>
        <v>#REF!</v>
      </c>
      <c r="G21" t="e">
        <f ca="1">INDIRECT("'["&amp;公示01!#REF!&amp;".xls]表3'!g21")</f>
        <v>#REF!</v>
      </c>
      <c r="H21" t="e">
        <f ca="1">INDIRECT("'["&amp;公示01!#REF!&amp;".xls]表3'!h21")</f>
        <v>#REF!</v>
      </c>
      <c r="I21" t="e">
        <f ca="1">INDIRECT("'["&amp;公示01!#REF!&amp;".xls]表3'!i21")</f>
        <v>#REF!</v>
      </c>
      <c r="J21" t="e">
        <f ca="1">INDIRECT("'["&amp;公示01!#REF!&amp;".xls]表3'!j21")</f>
        <v>#REF!</v>
      </c>
      <c r="K21" t="e">
        <f ca="1">INDIRECT("'["&amp;公示01!#REF!&amp;".xls]表3'!k21")</f>
        <v>#REF!</v>
      </c>
      <c r="L21" t="e">
        <f ca="1">INDIRECT("'["&amp;公示01!#REF!&amp;".xls]表3'!l21")</f>
        <v>#REF!</v>
      </c>
    </row>
    <row r="22" spans="1:12" ht="14.25">
      <c r="A22" t="e">
        <f ca="1">INDIRECT("'["&amp;公示01!#REF!&amp;".xls]表3'!a22")</f>
        <v>#REF!</v>
      </c>
      <c r="B22" s="1" t="e">
        <f ca="1">INDIRECT("'["&amp;公示01!#REF!&amp;".xls]表3'!B22")</f>
        <v>#REF!</v>
      </c>
      <c r="C22" s="1" t="e">
        <f ca="1">INDIRECT("'["&amp;公示01!#REF!&amp;".xls]表3'!c22")</f>
        <v>#REF!</v>
      </c>
      <c r="D22" s="1" t="e">
        <f ca="1">INDIRECT("'["&amp;公示01!#REF!&amp;".xls]表3'!d22")</f>
        <v>#REF!</v>
      </c>
      <c r="E22" s="1" t="e">
        <f ca="1">INDIRECT("'["&amp;公示01!#REF!&amp;".xls]表3'!e22")</f>
        <v>#REF!</v>
      </c>
      <c r="F22" s="1" t="e">
        <f ca="1">INDIRECT("'["&amp;公示01!#REF!&amp;".xls]表3'!f22")</f>
        <v>#REF!</v>
      </c>
      <c r="G22" t="e">
        <f ca="1">INDIRECT("'["&amp;公示01!#REF!&amp;".xls]表3'!g22")</f>
        <v>#REF!</v>
      </c>
      <c r="H22" t="e">
        <f ca="1">INDIRECT("'["&amp;公示01!#REF!&amp;".xls]表3'!h22")</f>
        <v>#REF!</v>
      </c>
      <c r="I22" t="e">
        <f ca="1">INDIRECT("'["&amp;公示01!#REF!&amp;".xls]表3'!i22")</f>
        <v>#REF!</v>
      </c>
      <c r="J22" t="e">
        <f ca="1">INDIRECT("'["&amp;公示01!#REF!&amp;".xls]表3'!j22")</f>
        <v>#REF!</v>
      </c>
      <c r="K22" t="e">
        <f ca="1">INDIRECT("'["&amp;公示01!#REF!&amp;".xls]表3'!k22")</f>
        <v>#REF!</v>
      </c>
      <c r="L22" t="e">
        <f ca="1">INDIRECT("'["&amp;公示01!#REF!&amp;".xls]表3'!l22")</f>
        <v>#REF!</v>
      </c>
    </row>
    <row r="23" spans="1:12" ht="14.25">
      <c r="A23" t="e">
        <f ca="1">INDIRECT("'["&amp;公示01!#REF!&amp;".xls]表3'!a23")</f>
        <v>#REF!</v>
      </c>
      <c r="B23" s="1" t="e">
        <f ca="1">INDIRECT("'["&amp;公示01!#REF!&amp;".xls]表3'!B23")</f>
        <v>#REF!</v>
      </c>
      <c r="C23" s="1" t="e">
        <f ca="1">INDIRECT("'["&amp;公示01!#REF!&amp;".xls]表3'!c23")</f>
        <v>#REF!</v>
      </c>
      <c r="D23" s="1" t="e">
        <f ca="1">INDIRECT("'["&amp;公示01!#REF!&amp;".xls]表3'!d23")</f>
        <v>#REF!</v>
      </c>
      <c r="E23" s="1" t="e">
        <f ca="1">INDIRECT("'["&amp;公示01!#REF!&amp;".xls]表3'!e23")</f>
        <v>#REF!</v>
      </c>
      <c r="F23" s="1" t="e">
        <f ca="1">INDIRECT("'["&amp;公示01!#REF!&amp;".xls]表3'!f23")</f>
        <v>#REF!</v>
      </c>
      <c r="G23" t="e">
        <f ca="1">INDIRECT("'["&amp;公示01!#REF!&amp;".xls]表3'!g23")</f>
        <v>#REF!</v>
      </c>
      <c r="H23" t="e">
        <f ca="1">INDIRECT("'["&amp;公示01!#REF!&amp;".xls]表3'!h23")</f>
        <v>#REF!</v>
      </c>
      <c r="I23" t="e">
        <f ca="1">INDIRECT("'["&amp;公示01!#REF!&amp;".xls]表3'!i23")</f>
        <v>#REF!</v>
      </c>
      <c r="J23" t="e">
        <f ca="1">INDIRECT("'["&amp;公示01!#REF!&amp;".xls]表3'!j23")</f>
        <v>#REF!</v>
      </c>
      <c r="K23" t="e">
        <f ca="1">INDIRECT("'["&amp;公示01!#REF!&amp;".xls]表3'!k23")</f>
        <v>#REF!</v>
      </c>
      <c r="L23" t="e">
        <f ca="1">INDIRECT("'["&amp;公示01!#REF!&amp;".xls]表3'!l23")</f>
        <v>#REF!</v>
      </c>
    </row>
    <row r="24" spans="1:12" ht="14.25">
      <c r="A24" t="e">
        <f ca="1">INDIRECT("'["&amp;公示01!#REF!&amp;".xls]表3'!a24")</f>
        <v>#REF!</v>
      </c>
      <c r="B24" s="1" t="e">
        <f ca="1">INDIRECT("'["&amp;公示01!#REF!&amp;".xls]表3'!B24")</f>
        <v>#REF!</v>
      </c>
      <c r="C24" s="1" t="e">
        <f ca="1">INDIRECT("'["&amp;公示01!#REF!&amp;".xls]表3'!c24")</f>
        <v>#REF!</v>
      </c>
      <c r="D24" s="1" t="e">
        <f ca="1">INDIRECT("'["&amp;公示01!#REF!&amp;".xls]表3'!d24")</f>
        <v>#REF!</v>
      </c>
      <c r="E24" s="1" t="e">
        <f ca="1">INDIRECT("'["&amp;公示01!#REF!&amp;".xls]表3'!e24")</f>
        <v>#REF!</v>
      </c>
      <c r="F24" s="1" t="e">
        <f ca="1">INDIRECT("'["&amp;公示01!#REF!&amp;".xls]表3'!f24")</f>
        <v>#REF!</v>
      </c>
      <c r="G24" t="e">
        <f ca="1">INDIRECT("'["&amp;公示01!#REF!&amp;".xls]表3'!g24")</f>
        <v>#REF!</v>
      </c>
      <c r="H24" t="e">
        <f ca="1">INDIRECT("'["&amp;公示01!#REF!&amp;".xls]表3'!h24")</f>
        <v>#REF!</v>
      </c>
      <c r="I24" t="e">
        <f ca="1">INDIRECT("'["&amp;公示01!#REF!&amp;".xls]表3'!i24")</f>
        <v>#REF!</v>
      </c>
      <c r="J24" t="e">
        <f ca="1">INDIRECT("'["&amp;公示01!#REF!&amp;".xls]表3'!j24")</f>
        <v>#REF!</v>
      </c>
      <c r="K24" t="e">
        <f ca="1">INDIRECT("'["&amp;公示01!#REF!&amp;".xls]表3'!k24")</f>
        <v>#REF!</v>
      </c>
      <c r="L24" t="e">
        <f ca="1">INDIRECT("'["&amp;公示01!#REF!&amp;".xls]表3'!l24")</f>
        <v>#REF!</v>
      </c>
    </row>
    <row r="25" spans="1:12" ht="14.25">
      <c r="A25" t="e">
        <f ca="1">INDIRECT("'["&amp;公示01!#REF!&amp;".xls]表3'!a25")</f>
        <v>#REF!</v>
      </c>
      <c r="B25" s="1" t="e">
        <f ca="1">INDIRECT("'["&amp;公示01!#REF!&amp;".xls]表3'!B25")</f>
        <v>#REF!</v>
      </c>
      <c r="C25" s="1" t="e">
        <f ca="1">INDIRECT("'["&amp;公示01!#REF!&amp;".xls]表3'!c25")</f>
        <v>#REF!</v>
      </c>
      <c r="D25" s="1" t="e">
        <f ca="1">INDIRECT("'["&amp;公示01!#REF!&amp;".xls]表3'!d25")</f>
        <v>#REF!</v>
      </c>
      <c r="E25" s="1" t="e">
        <f ca="1">INDIRECT("'["&amp;公示01!#REF!&amp;".xls]表3'!e25")</f>
        <v>#REF!</v>
      </c>
      <c r="F25" s="1" t="e">
        <f ca="1">INDIRECT("'["&amp;公示01!#REF!&amp;".xls]表3'!f25")</f>
        <v>#REF!</v>
      </c>
      <c r="G25" t="e">
        <f ca="1">INDIRECT("'["&amp;公示01!#REF!&amp;".xls]表3'!g25")</f>
        <v>#REF!</v>
      </c>
      <c r="H25" t="e">
        <f ca="1">INDIRECT("'["&amp;公示01!#REF!&amp;".xls]表3'!h25")</f>
        <v>#REF!</v>
      </c>
      <c r="I25" t="e">
        <f ca="1">INDIRECT("'["&amp;公示01!#REF!&amp;".xls]表3'!i25")</f>
        <v>#REF!</v>
      </c>
      <c r="J25" t="e">
        <f ca="1">INDIRECT("'["&amp;公示01!#REF!&amp;".xls]表3'!j25")</f>
        <v>#REF!</v>
      </c>
      <c r="K25" t="e">
        <f ca="1">INDIRECT("'["&amp;公示01!#REF!&amp;".xls]表3'!k25")</f>
        <v>#REF!</v>
      </c>
      <c r="L25" t="e">
        <f ca="1">INDIRECT("'["&amp;公示01!#REF!&amp;".xls]表3'!l25")</f>
        <v>#REF!</v>
      </c>
    </row>
    <row r="26" spans="1:12" ht="14.25">
      <c r="A26" t="e">
        <f ca="1">INDIRECT("'["&amp;公示01!#REF!&amp;".xls]表3'!a26")</f>
        <v>#REF!</v>
      </c>
      <c r="B26" s="1" t="e">
        <f ca="1">INDIRECT("'["&amp;公示01!#REF!&amp;".xls]表3'!B26")</f>
        <v>#REF!</v>
      </c>
      <c r="C26" s="1" t="e">
        <f ca="1">INDIRECT("'["&amp;公示01!#REF!&amp;".xls]表3'!c26")</f>
        <v>#REF!</v>
      </c>
      <c r="D26" s="1" t="e">
        <f ca="1">INDIRECT("'["&amp;公示01!#REF!&amp;".xls]表3'!d26")</f>
        <v>#REF!</v>
      </c>
      <c r="E26" s="1" t="e">
        <f ca="1">INDIRECT("'["&amp;公示01!#REF!&amp;".xls]表3'!e26")</f>
        <v>#REF!</v>
      </c>
      <c r="F26" s="1" t="e">
        <f ca="1">INDIRECT("'["&amp;公示01!#REF!&amp;".xls]表3'!f26")</f>
        <v>#REF!</v>
      </c>
      <c r="G26" t="e">
        <f ca="1">INDIRECT("'["&amp;公示01!#REF!&amp;".xls]表3'!g26")</f>
        <v>#REF!</v>
      </c>
      <c r="H26" t="e">
        <f ca="1">INDIRECT("'["&amp;公示01!#REF!&amp;".xls]表3'!h26")</f>
        <v>#REF!</v>
      </c>
      <c r="I26" t="e">
        <f ca="1">INDIRECT("'["&amp;公示01!#REF!&amp;".xls]表3'!i26")</f>
        <v>#REF!</v>
      </c>
      <c r="J26" t="e">
        <f ca="1">INDIRECT("'["&amp;公示01!#REF!&amp;".xls]表3'!j26")</f>
        <v>#REF!</v>
      </c>
      <c r="K26" t="e">
        <f ca="1">INDIRECT("'["&amp;公示01!#REF!&amp;".xls]表3'!k26")</f>
        <v>#REF!</v>
      </c>
      <c r="L26" t="e">
        <f ca="1">INDIRECT("'["&amp;公示01!#REF!&amp;".xls]表3'!l26")</f>
        <v>#REF!</v>
      </c>
    </row>
    <row r="27" spans="1:12" ht="14.25">
      <c r="A27" t="e">
        <f ca="1">INDIRECT("'["&amp;公示01!#REF!&amp;".xls]表3'!a27")</f>
        <v>#REF!</v>
      </c>
      <c r="B27" s="1" t="e">
        <f ca="1">INDIRECT("'["&amp;公示01!#REF!&amp;".xls]表3'!B27")</f>
        <v>#REF!</v>
      </c>
      <c r="C27" s="1" t="e">
        <f ca="1">INDIRECT("'["&amp;公示01!#REF!&amp;".xls]表3'!c27")</f>
        <v>#REF!</v>
      </c>
      <c r="D27" s="1" t="e">
        <f ca="1">INDIRECT("'["&amp;公示01!#REF!&amp;".xls]表3'!d27")</f>
        <v>#REF!</v>
      </c>
      <c r="E27" s="1" t="e">
        <f ca="1">INDIRECT("'["&amp;公示01!#REF!&amp;".xls]表3'!e27")</f>
        <v>#REF!</v>
      </c>
      <c r="F27" s="1" t="e">
        <f ca="1">INDIRECT("'["&amp;公示01!#REF!&amp;".xls]表3'!f27")</f>
        <v>#REF!</v>
      </c>
      <c r="G27" t="e">
        <f ca="1">INDIRECT("'["&amp;公示01!#REF!&amp;".xls]表3'!g27")</f>
        <v>#REF!</v>
      </c>
      <c r="H27" t="e">
        <f ca="1">INDIRECT("'["&amp;公示01!#REF!&amp;".xls]表3'!h27")</f>
        <v>#REF!</v>
      </c>
      <c r="I27" t="e">
        <f ca="1">INDIRECT("'["&amp;公示01!#REF!&amp;".xls]表3'!i27")</f>
        <v>#REF!</v>
      </c>
      <c r="J27" t="e">
        <f ca="1">INDIRECT("'["&amp;公示01!#REF!&amp;".xls]表3'!j27")</f>
        <v>#REF!</v>
      </c>
      <c r="K27" t="e">
        <f ca="1">INDIRECT("'["&amp;公示01!#REF!&amp;".xls]表3'!k27")</f>
        <v>#REF!</v>
      </c>
      <c r="L27" t="e">
        <f ca="1">INDIRECT("'["&amp;公示01!#REF!&amp;".xls]表3'!l27")</f>
        <v>#REF!</v>
      </c>
    </row>
    <row r="28" spans="1:12" ht="14.25">
      <c r="A28" t="e">
        <f ca="1">INDIRECT("'["&amp;公示01!#REF!&amp;".xls]表3'!a28")</f>
        <v>#REF!</v>
      </c>
      <c r="B28" s="1" t="e">
        <f ca="1">INDIRECT("'["&amp;公示01!#REF!&amp;".xls]表3'!B28")</f>
        <v>#REF!</v>
      </c>
      <c r="C28" s="1" t="e">
        <f ca="1">INDIRECT("'["&amp;公示01!#REF!&amp;".xls]表3'!c28")</f>
        <v>#REF!</v>
      </c>
      <c r="D28" s="1" t="e">
        <f ca="1">INDIRECT("'["&amp;公示01!#REF!&amp;".xls]表3'!d28")</f>
        <v>#REF!</v>
      </c>
      <c r="E28" s="1" t="e">
        <f ca="1">INDIRECT("'["&amp;公示01!#REF!&amp;".xls]表3'!e28")</f>
        <v>#REF!</v>
      </c>
      <c r="F28" s="1" t="e">
        <f ca="1">INDIRECT("'["&amp;公示01!#REF!&amp;".xls]表3'!f28")</f>
        <v>#REF!</v>
      </c>
      <c r="G28" t="e">
        <f ca="1">INDIRECT("'["&amp;公示01!#REF!&amp;".xls]表3'!g28")</f>
        <v>#REF!</v>
      </c>
      <c r="H28" t="e">
        <f ca="1">INDIRECT("'["&amp;公示01!#REF!&amp;".xls]表3'!h28")</f>
        <v>#REF!</v>
      </c>
      <c r="I28" t="e">
        <f ca="1">INDIRECT("'["&amp;公示01!#REF!&amp;".xls]表3'!i28")</f>
        <v>#REF!</v>
      </c>
      <c r="J28" t="e">
        <f ca="1">INDIRECT("'["&amp;公示01!#REF!&amp;".xls]表3'!j28")</f>
        <v>#REF!</v>
      </c>
      <c r="K28" t="e">
        <f ca="1">INDIRECT("'["&amp;公示01!#REF!&amp;".xls]表3'!k28")</f>
        <v>#REF!</v>
      </c>
      <c r="L28" t="e">
        <f ca="1">INDIRECT("'["&amp;公示01!#REF!&amp;".xls]表3'!l28")</f>
        <v>#REF!</v>
      </c>
    </row>
    <row r="29" spans="1:12" ht="14.25">
      <c r="A29" t="e">
        <f ca="1">INDIRECT("'["&amp;公示01!#REF!&amp;".xls]表3'!a29")</f>
        <v>#REF!</v>
      </c>
      <c r="B29" s="1" t="e">
        <f ca="1">INDIRECT("'["&amp;公示01!#REF!&amp;".xls]表3'!B29")</f>
        <v>#REF!</v>
      </c>
      <c r="C29" s="1" t="e">
        <f ca="1">INDIRECT("'["&amp;公示01!#REF!&amp;".xls]表3'!c29")</f>
        <v>#REF!</v>
      </c>
      <c r="D29" s="1" t="e">
        <f ca="1">INDIRECT("'["&amp;公示01!#REF!&amp;".xls]表3'!d29")</f>
        <v>#REF!</v>
      </c>
      <c r="E29" s="1" t="e">
        <f ca="1">INDIRECT("'["&amp;公示01!#REF!&amp;".xls]表3'!e29")</f>
        <v>#REF!</v>
      </c>
      <c r="F29" s="1" t="e">
        <f ca="1">INDIRECT("'["&amp;公示01!#REF!&amp;".xls]表3'!f29")</f>
        <v>#REF!</v>
      </c>
      <c r="G29" t="e">
        <f ca="1">INDIRECT("'["&amp;公示01!#REF!&amp;".xls]表3'!g29")</f>
        <v>#REF!</v>
      </c>
      <c r="H29" t="e">
        <f ca="1">INDIRECT("'["&amp;公示01!#REF!&amp;".xls]表3'!h29")</f>
        <v>#REF!</v>
      </c>
      <c r="I29" t="e">
        <f ca="1">INDIRECT("'["&amp;公示01!#REF!&amp;".xls]表3'!i29")</f>
        <v>#REF!</v>
      </c>
      <c r="J29" t="e">
        <f ca="1">INDIRECT("'["&amp;公示01!#REF!&amp;".xls]表3'!j29")</f>
        <v>#REF!</v>
      </c>
      <c r="K29" t="e">
        <f ca="1">INDIRECT("'["&amp;公示01!#REF!&amp;".xls]表3'!k29")</f>
        <v>#REF!</v>
      </c>
      <c r="L29" t="e">
        <f ca="1">INDIRECT("'["&amp;公示01!#REF!&amp;".xls]表3'!l29")</f>
        <v>#REF!</v>
      </c>
    </row>
    <row r="30" spans="1:12" ht="14.25">
      <c r="A30" t="e">
        <f ca="1">INDIRECT("'["&amp;公示01!#REF!&amp;".xls]表3'!a30")</f>
        <v>#REF!</v>
      </c>
      <c r="B30" s="1" t="e">
        <f ca="1">INDIRECT("'["&amp;公示01!#REF!&amp;".xls]表3'!B30")</f>
        <v>#REF!</v>
      </c>
      <c r="C30" s="1" t="e">
        <f ca="1">INDIRECT("'["&amp;公示01!#REF!&amp;".xls]表3'!c30")</f>
        <v>#REF!</v>
      </c>
      <c r="D30" s="1" t="e">
        <f ca="1">INDIRECT("'["&amp;公示01!#REF!&amp;".xls]表3'!d30")</f>
        <v>#REF!</v>
      </c>
      <c r="E30" s="1" t="e">
        <f ca="1">INDIRECT("'["&amp;公示01!#REF!&amp;".xls]表3'!e30")</f>
        <v>#REF!</v>
      </c>
      <c r="F30" s="1" t="e">
        <f ca="1">INDIRECT("'["&amp;公示01!#REF!&amp;".xls]表3'!f30")</f>
        <v>#REF!</v>
      </c>
      <c r="G30" t="e">
        <f ca="1">INDIRECT("'["&amp;公示01!#REF!&amp;".xls]表3'!g30")</f>
        <v>#REF!</v>
      </c>
      <c r="H30" t="e">
        <f ca="1">INDIRECT("'["&amp;公示01!#REF!&amp;".xls]表3'!h30")</f>
        <v>#REF!</v>
      </c>
      <c r="I30" t="e">
        <f ca="1">INDIRECT("'["&amp;公示01!#REF!&amp;".xls]表3'!i30")</f>
        <v>#REF!</v>
      </c>
      <c r="J30" t="e">
        <f ca="1">INDIRECT("'["&amp;公示01!#REF!&amp;".xls]表3'!j30")</f>
        <v>#REF!</v>
      </c>
      <c r="K30" t="e">
        <f ca="1">INDIRECT("'["&amp;公示01!#REF!&amp;".xls]表3'!k30")</f>
        <v>#REF!</v>
      </c>
      <c r="L30" t="e">
        <f ca="1">INDIRECT("'["&amp;公示01!#REF!&amp;".xls]表3'!l30")</f>
        <v>#REF!</v>
      </c>
    </row>
    <row r="31" spans="1:12" ht="14.25">
      <c r="A31" t="e">
        <f ca="1">INDIRECT("'["&amp;公示01!#REF!&amp;".xls]表3'!a31")</f>
        <v>#REF!</v>
      </c>
      <c r="B31" s="1" t="e">
        <f ca="1">INDIRECT("'["&amp;公示01!#REF!&amp;".xls]表3'!B31")</f>
        <v>#REF!</v>
      </c>
      <c r="C31" s="1" t="e">
        <f ca="1">INDIRECT("'["&amp;公示01!#REF!&amp;".xls]表3'!c31")</f>
        <v>#REF!</v>
      </c>
      <c r="D31" s="1" t="e">
        <f ca="1">INDIRECT("'["&amp;公示01!#REF!&amp;".xls]表3'!d31")</f>
        <v>#REF!</v>
      </c>
      <c r="E31" s="1" t="e">
        <f ca="1">INDIRECT("'["&amp;公示01!#REF!&amp;".xls]表3'!e31")</f>
        <v>#REF!</v>
      </c>
      <c r="F31" s="1" t="e">
        <f ca="1">INDIRECT("'["&amp;公示01!#REF!&amp;".xls]表3'!f31")</f>
        <v>#REF!</v>
      </c>
      <c r="G31" t="e">
        <f ca="1">INDIRECT("'["&amp;公示01!#REF!&amp;".xls]表3'!g31")</f>
        <v>#REF!</v>
      </c>
      <c r="H31" t="e">
        <f ca="1">INDIRECT("'["&amp;公示01!#REF!&amp;".xls]表3'!h31")</f>
        <v>#REF!</v>
      </c>
      <c r="I31" t="e">
        <f ca="1">INDIRECT("'["&amp;公示01!#REF!&amp;".xls]表3'!i31")</f>
        <v>#REF!</v>
      </c>
      <c r="J31" t="e">
        <f ca="1">INDIRECT("'["&amp;公示01!#REF!&amp;".xls]表3'!j31")</f>
        <v>#REF!</v>
      </c>
      <c r="K31" t="e">
        <f ca="1">INDIRECT("'["&amp;公示01!#REF!&amp;".xls]表3'!k31")</f>
        <v>#REF!</v>
      </c>
      <c r="L31" t="e">
        <f ca="1">INDIRECT("'["&amp;公示01!#REF!&amp;".xls]表3'!l31")</f>
        <v>#REF!</v>
      </c>
    </row>
    <row r="32" spans="1:12" ht="14.25">
      <c r="A32" t="e">
        <f ca="1">INDIRECT("'["&amp;公示01!#REF!&amp;".xls]表3'!a32")</f>
        <v>#REF!</v>
      </c>
      <c r="B32" s="1" t="e">
        <f ca="1">INDIRECT("'["&amp;公示01!#REF!&amp;".xls]表3'!B32")</f>
        <v>#REF!</v>
      </c>
      <c r="C32" s="1" t="e">
        <f ca="1">INDIRECT("'["&amp;公示01!#REF!&amp;".xls]表3'!c32")</f>
        <v>#REF!</v>
      </c>
      <c r="D32" s="1" t="e">
        <f ca="1">INDIRECT("'["&amp;公示01!#REF!&amp;".xls]表3'!d32")</f>
        <v>#REF!</v>
      </c>
      <c r="E32" s="1" t="e">
        <f ca="1">INDIRECT("'["&amp;公示01!#REF!&amp;".xls]表3'!e32")</f>
        <v>#REF!</v>
      </c>
      <c r="F32" s="1" t="e">
        <f ca="1">INDIRECT("'["&amp;公示01!#REF!&amp;".xls]表3'!f32")</f>
        <v>#REF!</v>
      </c>
      <c r="G32" t="e">
        <f ca="1">INDIRECT("'["&amp;公示01!#REF!&amp;".xls]表3'!g32")</f>
        <v>#REF!</v>
      </c>
      <c r="H32" t="e">
        <f ca="1">INDIRECT("'["&amp;公示01!#REF!&amp;".xls]表3'!h32")</f>
        <v>#REF!</v>
      </c>
      <c r="I32" t="e">
        <f ca="1">INDIRECT("'["&amp;公示01!#REF!&amp;".xls]表3'!i32")</f>
        <v>#REF!</v>
      </c>
      <c r="J32" t="e">
        <f ca="1">INDIRECT("'["&amp;公示01!#REF!&amp;".xls]表3'!j32")</f>
        <v>#REF!</v>
      </c>
      <c r="K32" t="e">
        <f ca="1">INDIRECT("'["&amp;公示01!#REF!&amp;".xls]表3'!k32")</f>
        <v>#REF!</v>
      </c>
      <c r="L32" t="e">
        <f ca="1">INDIRECT("'["&amp;公示01!#REF!&amp;".xls]表3'!l32")</f>
        <v>#REF!</v>
      </c>
    </row>
    <row r="33" spans="1:12" ht="14.25">
      <c r="A33" t="e">
        <f ca="1">INDIRECT("'["&amp;公示01!#REF!&amp;".xls]表3'!a33")</f>
        <v>#REF!</v>
      </c>
      <c r="B33" s="1" t="e">
        <f ca="1">INDIRECT("'["&amp;公示01!#REF!&amp;".xls]表3'!B33")</f>
        <v>#REF!</v>
      </c>
      <c r="C33" s="1" t="e">
        <f ca="1">INDIRECT("'["&amp;公示01!#REF!&amp;".xls]表3'!c33")</f>
        <v>#REF!</v>
      </c>
      <c r="D33" s="1" t="e">
        <f ca="1">INDIRECT("'["&amp;公示01!#REF!&amp;".xls]表3'!d33")</f>
        <v>#REF!</v>
      </c>
      <c r="E33" s="1" t="e">
        <f ca="1">INDIRECT("'["&amp;公示01!#REF!&amp;".xls]表3'!e33")</f>
        <v>#REF!</v>
      </c>
      <c r="F33" s="1" t="e">
        <f ca="1">INDIRECT("'["&amp;公示01!#REF!&amp;".xls]表3'!f33")</f>
        <v>#REF!</v>
      </c>
      <c r="G33" t="e">
        <f ca="1">INDIRECT("'["&amp;公示01!#REF!&amp;".xls]表3'!g33")</f>
        <v>#REF!</v>
      </c>
      <c r="H33" t="e">
        <f ca="1">INDIRECT("'["&amp;公示01!#REF!&amp;".xls]表3'!h33")</f>
        <v>#REF!</v>
      </c>
      <c r="I33" t="e">
        <f ca="1">INDIRECT("'["&amp;公示01!#REF!&amp;".xls]表3'!i33")</f>
        <v>#REF!</v>
      </c>
      <c r="J33" t="e">
        <f ca="1">INDIRECT("'["&amp;公示01!#REF!&amp;".xls]表3'!j33")</f>
        <v>#REF!</v>
      </c>
      <c r="K33" t="e">
        <f ca="1">INDIRECT("'["&amp;公示01!#REF!&amp;".xls]表3'!k33")</f>
        <v>#REF!</v>
      </c>
      <c r="L33" t="e">
        <f ca="1">INDIRECT("'["&amp;公示01!#REF!&amp;".xls]表3'!l33")</f>
        <v>#REF!</v>
      </c>
    </row>
    <row r="34" spans="1:12" ht="14.25">
      <c r="A34" t="e">
        <f ca="1">INDIRECT("'["&amp;公示01!#REF!&amp;".xls]表3'!a34")</f>
        <v>#REF!</v>
      </c>
      <c r="B34" s="1" t="e">
        <f ca="1">INDIRECT("'["&amp;公示01!#REF!&amp;".xls]表3'!B34")</f>
        <v>#REF!</v>
      </c>
      <c r="C34" s="1" t="e">
        <f ca="1">INDIRECT("'["&amp;公示01!#REF!&amp;".xls]表3'!c34")</f>
        <v>#REF!</v>
      </c>
      <c r="D34" s="1" t="e">
        <f ca="1">INDIRECT("'["&amp;公示01!#REF!&amp;".xls]表3'!d34")</f>
        <v>#REF!</v>
      </c>
      <c r="E34" s="1" t="e">
        <f ca="1">INDIRECT("'["&amp;公示01!#REF!&amp;".xls]表3'!e34")</f>
        <v>#REF!</v>
      </c>
      <c r="F34" s="1" t="e">
        <f ca="1">INDIRECT("'["&amp;公示01!#REF!&amp;".xls]表3'!f34")</f>
        <v>#REF!</v>
      </c>
      <c r="G34" t="e">
        <f ca="1">INDIRECT("'["&amp;公示01!#REF!&amp;".xls]表3'!g34")</f>
        <v>#REF!</v>
      </c>
      <c r="H34" t="e">
        <f ca="1">INDIRECT("'["&amp;公示01!#REF!&amp;".xls]表3'!h34")</f>
        <v>#REF!</v>
      </c>
      <c r="I34" t="e">
        <f ca="1">INDIRECT("'["&amp;公示01!#REF!&amp;".xls]表3'!i34")</f>
        <v>#REF!</v>
      </c>
      <c r="J34" t="e">
        <f ca="1">INDIRECT("'["&amp;公示01!#REF!&amp;".xls]表3'!j34")</f>
        <v>#REF!</v>
      </c>
      <c r="K34" t="e">
        <f ca="1">INDIRECT("'["&amp;公示01!#REF!&amp;".xls]表3'!k34")</f>
        <v>#REF!</v>
      </c>
      <c r="L34" t="e">
        <f ca="1">INDIRECT("'["&amp;公示01!#REF!&amp;".xls]表3'!l34")</f>
        <v>#REF!</v>
      </c>
    </row>
    <row r="35" spans="1:12" ht="14.25">
      <c r="A35" t="e">
        <f ca="1">INDIRECT("'["&amp;公示01!#REF!&amp;".xls]表3'!a35")</f>
        <v>#REF!</v>
      </c>
      <c r="B35" s="1" t="e">
        <f ca="1">INDIRECT("'["&amp;公示01!#REF!&amp;".xls]表3'!B35")</f>
        <v>#REF!</v>
      </c>
      <c r="C35" s="1" t="e">
        <f ca="1">INDIRECT("'["&amp;公示01!#REF!&amp;".xls]表3'!c35")</f>
        <v>#REF!</v>
      </c>
      <c r="D35" s="1" t="e">
        <f ca="1">INDIRECT("'["&amp;公示01!#REF!&amp;".xls]表3'!d35")</f>
        <v>#REF!</v>
      </c>
      <c r="E35" s="1" t="e">
        <f ca="1">INDIRECT("'["&amp;公示01!#REF!&amp;".xls]表3'!e35")</f>
        <v>#REF!</v>
      </c>
      <c r="F35" s="1" t="e">
        <f ca="1">INDIRECT("'["&amp;公示01!#REF!&amp;".xls]表3'!f35")</f>
        <v>#REF!</v>
      </c>
      <c r="G35" t="e">
        <f ca="1">INDIRECT("'["&amp;公示01!#REF!&amp;".xls]表3'!g35")</f>
        <v>#REF!</v>
      </c>
      <c r="H35" t="e">
        <f ca="1">INDIRECT("'["&amp;公示01!#REF!&amp;".xls]表3'!h35")</f>
        <v>#REF!</v>
      </c>
      <c r="I35" t="e">
        <f ca="1">INDIRECT("'["&amp;公示01!#REF!&amp;".xls]表3'!i35")</f>
        <v>#REF!</v>
      </c>
      <c r="J35" t="e">
        <f ca="1">INDIRECT("'["&amp;公示01!#REF!&amp;".xls]表3'!j35")</f>
        <v>#REF!</v>
      </c>
      <c r="K35" t="e">
        <f ca="1">INDIRECT("'["&amp;公示01!#REF!&amp;".xls]表3'!k35")</f>
        <v>#REF!</v>
      </c>
      <c r="L35" t="e">
        <f ca="1">INDIRECT("'["&amp;公示01!#REF!&amp;".xls]表3'!l35")</f>
        <v>#REF!</v>
      </c>
    </row>
    <row r="36" spans="1:12" ht="14.25">
      <c r="A36" t="e">
        <f ca="1">INDIRECT("'["&amp;公示01!#REF!&amp;".xls]表3'!a36")</f>
        <v>#REF!</v>
      </c>
      <c r="B36" s="1" t="e">
        <f ca="1">INDIRECT("'["&amp;公示01!#REF!&amp;".xls]表3'!B36")</f>
        <v>#REF!</v>
      </c>
      <c r="C36" s="1" t="e">
        <f ca="1">INDIRECT("'["&amp;公示01!#REF!&amp;".xls]表3'!c36")</f>
        <v>#REF!</v>
      </c>
      <c r="D36" s="1" t="e">
        <f ca="1">INDIRECT("'["&amp;公示01!#REF!&amp;".xls]表3'!d36")</f>
        <v>#REF!</v>
      </c>
      <c r="E36" s="1" t="e">
        <f ca="1">INDIRECT("'["&amp;公示01!#REF!&amp;".xls]表3'!e36")</f>
        <v>#REF!</v>
      </c>
      <c r="F36" s="1" t="e">
        <f ca="1">INDIRECT("'["&amp;公示01!#REF!&amp;".xls]表3'!f36")</f>
        <v>#REF!</v>
      </c>
      <c r="G36" t="e">
        <f ca="1">INDIRECT("'["&amp;公示01!#REF!&amp;".xls]表3'!g36")</f>
        <v>#REF!</v>
      </c>
      <c r="H36" t="e">
        <f ca="1">INDIRECT("'["&amp;公示01!#REF!&amp;".xls]表3'!h36")</f>
        <v>#REF!</v>
      </c>
      <c r="I36" t="e">
        <f ca="1">INDIRECT("'["&amp;公示01!#REF!&amp;".xls]表3'!i36")</f>
        <v>#REF!</v>
      </c>
      <c r="J36" t="e">
        <f ca="1">INDIRECT("'["&amp;公示01!#REF!&amp;".xls]表3'!j36")</f>
        <v>#REF!</v>
      </c>
      <c r="K36" t="e">
        <f ca="1">INDIRECT("'["&amp;公示01!#REF!&amp;".xls]表3'!k36")</f>
        <v>#REF!</v>
      </c>
      <c r="L36" t="e">
        <f ca="1">INDIRECT("'["&amp;公示01!#REF!&amp;".xls]表3'!l36")</f>
        <v>#REF!</v>
      </c>
    </row>
    <row r="37" spans="1:12" ht="14.25">
      <c r="A37" t="e">
        <f ca="1">INDIRECT("'["&amp;公示01!#REF!&amp;".xls]表3'!a37")</f>
        <v>#REF!</v>
      </c>
      <c r="B37" s="1" t="e">
        <f ca="1">INDIRECT("'["&amp;公示01!#REF!&amp;".xls]表3'!B37")</f>
        <v>#REF!</v>
      </c>
      <c r="C37" s="1" t="e">
        <f ca="1">INDIRECT("'["&amp;公示01!#REF!&amp;".xls]表3'!c37")</f>
        <v>#REF!</v>
      </c>
      <c r="D37" s="1" t="e">
        <f ca="1">INDIRECT("'["&amp;公示01!#REF!&amp;".xls]表3'!d37")</f>
        <v>#REF!</v>
      </c>
      <c r="E37" s="1" t="e">
        <f ca="1">INDIRECT("'["&amp;公示01!#REF!&amp;".xls]表3'!e37")</f>
        <v>#REF!</v>
      </c>
      <c r="F37" s="1" t="e">
        <f ca="1">INDIRECT("'["&amp;公示01!#REF!&amp;".xls]表3'!f37")</f>
        <v>#REF!</v>
      </c>
      <c r="G37" t="e">
        <f ca="1">INDIRECT("'["&amp;公示01!#REF!&amp;".xls]表3'!g37")</f>
        <v>#REF!</v>
      </c>
      <c r="H37" t="e">
        <f ca="1">INDIRECT("'["&amp;公示01!#REF!&amp;".xls]表3'!h37")</f>
        <v>#REF!</v>
      </c>
      <c r="I37" t="e">
        <f ca="1">INDIRECT("'["&amp;公示01!#REF!&amp;".xls]表3'!i37")</f>
        <v>#REF!</v>
      </c>
      <c r="J37" t="e">
        <f ca="1">INDIRECT("'["&amp;公示01!#REF!&amp;".xls]表3'!j37")</f>
        <v>#REF!</v>
      </c>
      <c r="K37" t="e">
        <f ca="1">INDIRECT("'["&amp;公示01!#REF!&amp;".xls]表3'!k37")</f>
        <v>#REF!</v>
      </c>
      <c r="L37" t="e">
        <f ca="1">INDIRECT("'["&amp;公示01!#REF!&amp;".xls]表3'!l37")</f>
        <v>#REF!</v>
      </c>
    </row>
    <row r="38" spans="1:12" ht="14.25">
      <c r="A38" t="e">
        <f ca="1">INDIRECT("'["&amp;公示01!#REF!&amp;".xls]表3'!a38")</f>
        <v>#REF!</v>
      </c>
      <c r="B38" s="1" t="e">
        <f ca="1">INDIRECT("'["&amp;公示01!#REF!&amp;".xls]表3'!B38")</f>
        <v>#REF!</v>
      </c>
      <c r="C38" s="1" t="e">
        <f ca="1">INDIRECT("'["&amp;公示01!#REF!&amp;".xls]表3'!c38")</f>
        <v>#REF!</v>
      </c>
      <c r="D38" s="1" t="e">
        <f ca="1">INDIRECT("'["&amp;公示01!#REF!&amp;".xls]表3'!d38")</f>
        <v>#REF!</v>
      </c>
      <c r="E38" s="1" t="e">
        <f ca="1">INDIRECT("'["&amp;公示01!#REF!&amp;".xls]表3'!e38")</f>
        <v>#REF!</v>
      </c>
      <c r="F38" s="1" t="e">
        <f ca="1">INDIRECT("'["&amp;公示01!#REF!&amp;".xls]表3'!f38")</f>
        <v>#REF!</v>
      </c>
      <c r="G38" t="e">
        <f ca="1">INDIRECT("'["&amp;公示01!#REF!&amp;".xls]表3'!g38")</f>
        <v>#REF!</v>
      </c>
      <c r="H38" t="e">
        <f ca="1">INDIRECT("'["&amp;公示01!#REF!&amp;".xls]表3'!h38")</f>
        <v>#REF!</v>
      </c>
      <c r="I38" t="e">
        <f ca="1">INDIRECT("'["&amp;公示01!#REF!&amp;".xls]表3'!i38")</f>
        <v>#REF!</v>
      </c>
      <c r="J38" t="e">
        <f ca="1">INDIRECT("'["&amp;公示01!#REF!&amp;".xls]表3'!j38")</f>
        <v>#REF!</v>
      </c>
      <c r="K38" t="e">
        <f ca="1">INDIRECT("'["&amp;公示01!#REF!&amp;".xls]表3'!k38")</f>
        <v>#REF!</v>
      </c>
      <c r="L38" t="e">
        <f ca="1">INDIRECT("'["&amp;公示01!#REF!&amp;".xls]表3'!l38")</f>
        <v>#REF!</v>
      </c>
    </row>
    <row r="39" spans="1:12" ht="14.25">
      <c r="A39" t="e">
        <f ca="1">INDIRECT("'["&amp;公示01!#REF!&amp;".xls]表3'!a39")</f>
        <v>#REF!</v>
      </c>
      <c r="B39" s="1" t="e">
        <f ca="1">INDIRECT("'["&amp;公示01!#REF!&amp;".xls]表3'!B39")</f>
        <v>#REF!</v>
      </c>
      <c r="C39" s="1" t="e">
        <f ca="1">INDIRECT("'["&amp;公示01!#REF!&amp;".xls]表3'!c39")</f>
        <v>#REF!</v>
      </c>
      <c r="D39" s="1" t="e">
        <f ca="1">INDIRECT("'["&amp;公示01!#REF!&amp;".xls]表3'!d39")</f>
        <v>#REF!</v>
      </c>
      <c r="E39" s="1" t="e">
        <f ca="1">INDIRECT("'["&amp;公示01!#REF!&amp;".xls]表3'!e39")</f>
        <v>#REF!</v>
      </c>
      <c r="F39" s="1" t="e">
        <f ca="1">INDIRECT("'["&amp;公示01!#REF!&amp;".xls]表3'!f39")</f>
        <v>#REF!</v>
      </c>
      <c r="G39" t="e">
        <f ca="1">INDIRECT("'["&amp;公示01!#REF!&amp;".xls]表3'!g39")</f>
        <v>#REF!</v>
      </c>
      <c r="H39" t="e">
        <f ca="1">INDIRECT("'["&amp;公示01!#REF!&amp;".xls]表3'!h39")</f>
        <v>#REF!</v>
      </c>
      <c r="I39" t="e">
        <f ca="1">INDIRECT("'["&amp;公示01!#REF!&amp;".xls]表3'!i39")</f>
        <v>#REF!</v>
      </c>
      <c r="J39" t="e">
        <f ca="1">INDIRECT("'["&amp;公示01!#REF!&amp;".xls]表3'!j39")</f>
        <v>#REF!</v>
      </c>
      <c r="K39" t="e">
        <f ca="1">INDIRECT("'["&amp;公示01!#REF!&amp;".xls]表3'!k39")</f>
        <v>#REF!</v>
      </c>
      <c r="L39" t="e">
        <f ca="1">INDIRECT("'["&amp;公示01!#REF!&amp;".xls]表3'!l39")</f>
        <v>#REF!</v>
      </c>
    </row>
    <row r="40" spans="1:12" ht="14.25">
      <c r="A40" t="e">
        <f ca="1">INDIRECT("'["&amp;公示01!#REF!&amp;".xls]表3'!a40")</f>
        <v>#REF!</v>
      </c>
      <c r="B40" s="1" t="e">
        <f ca="1">INDIRECT("'["&amp;公示01!#REF!&amp;".xls]表3'!B40")</f>
        <v>#REF!</v>
      </c>
      <c r="C40" s="1" t="e">
        <f ca="1">INDIRECT("'["&amp;公示01!#REF!&amp;".xls]表3'!c40")</f>
        <v>#REF!</v>
      </c>
      <c r="D40" s="1" t="e">
        <f ca="1">INDIRECT("'["&amp;公示01!#REF!&amp;".xls]表3'!d40")</f>
        <v>#REF!</v>
      </c>
      <c r="E40" s="1" t="e">
        <f ca="1">INDIRECT("'["&amp;公示01!#REF!&amp;".xls]表3'!e40")</f>
        <v>#REF!</v>
      </c>
      <c r="F40" s="1" t="e">
        <f ca="1">INDIRECT("'["&amp;公示01!#REF!&amp;".xls]表3'!f40")</f>
        <v>#REF!</v>
      </c>
      <c r="G40" t="e">
        <f ca="1">INDIRECT("'["&amp;公示01!#REF!&amp;".xls]表3'!g40")</f>
        <v>#REF!</v>
      </c>
      <c r="H40" t="e">
        <f ca="1">INDIRECT("'["&amp;公示01!#REF!&amp;".xls]表3'!h40")</f>
        <v>#REF!</v>
      </c>
      <c r="I40" t="e">
        <f ca="1">INDIRECT("'["&amp;公示01!#REF!&amp;".xls]表3'!i40")</f>
        <v>#REF!</v>
      </c>
      <c r="J40" t="e">
        <f ca="1">INDIRECT("'["&amp;公示01!#REF!&amp;".xls]表3'!j40")</f>
        <v>#REF!</v>
      </c>
      <c r="K40" t="e">
        <f ca="1">INDIRECT("'["&amp;公示01!#REF!&amp;".xls]表3'!k40")</f>
        <v>#REF!</v>
      </c>
      <c r="L40" t="e">
        <f ca="1">INDIRECT("'["&amp;公示01!#REF!&amp;".xls]表3'!l40")</f>
        <v>#REF!</v>
      </c>
    </row>
    <row r="41" spans="1:12" ht="14.25">
      <c r="A41" t="e">
        <f ca="1">INDIRECT("'["&amp;公示01!#REF!&amp;".xls]表3'!a41")</f>
        <v>#REF!</v>
      </c>
      <c r="B41" s="1" t="e">
        <f ca="1">INDIRECT("'["&amp;公示01!#REF!&amp;".xls]表3'!B41")</f>
        <v>#REF!</v>
      </c>
      <c r="C41" s="1" t="e">
        <f ca="1">INDIRECT("'["&amp;公示01!#REF!&amp;".xls]表3'!c41")</f>
        <v>#REF!</v>
      </c>
      <c r="D41" s="1" t="e">
        <f ca="1">INDIRECT("'["&amp;公示01!#REF!&amp;".xls]表3'!d41")</f>
        <v>#REF!</v>
      </c>
      <c r="E41" s="1" t="e">
        <f ca="1">INDIRECT("'["&amp;公示01!#REF!&amp;".xls]表3'!e41")</f>
        <v>#REF!</v>
      </c>
      <c r="F41" s="1" t="e">
        <f ca="1">INDIRECT("'["&amp;公示01!#REF!&amp;".xls]表3'!f41")</f>
        <v>#REF!</v>
      </c>
      <c r="G41" t="e">
        <f ca="1">INDIRECT("'["&amp;公示01!#REF!&amp;".xls]表3'!g41")</f>
        <v>#REF!</v>
      </c>
      <c r="H41" t="e">
        <f ca="1">INDIRECT("'["&amp;公示01!#REF!&amp;".xls]表3'!h41")</f>
        <v>#REF!</v>
      </c>
      <c r="I41" t="e">
        <f ca="1">INDIRECT("'["&amp;公示01!#REF!&amp;".xls]表3'!i41")</f>
        <v>#REF!</v>
      </c>
      <c r="J41" t="e">
        <f ca="1">INDIRECT("'["&amp;公示01!#REF!&amp;".xls]表3'!j41")</f>
        <v>#REF!</v>
      </c>
      <c r="K41" t="e">
        <f ca="1">INDIRECT("'["&amp;公示01!#REF!&amp;".xls]表3'!k41")</f>
        <v>#REF!</v>
      </c>
      <c r="L41" t="e">
        <f ca="1">INDIRECT("'["&amp;公示01!#REF!&amp;".xls]表3'!l41")</f>
        <v>#REF!</v>
      </c>
    </row>
    <row r="42" spans="1:12" ht="14.25">
      <c r="A42" t="e">
        <f ca="1">INDIRECT("'["&amp;公示01!#REF!&amp;".xls]表3'!a42")</f>
        <v>#REF!</v>
      </c>
      <c r="B42" s="1" t="e">
        <f ca="1">INDIRECT("'["&amp;公示01!#REF!&amp;".xls]表3'!B42")</f>
        <v>#REF!</v>
      </c>
      <c r="C42" s="1" t="e">
        <f ca="1">INDIRECT("'["&amp;公示01!#REF!&amp;".xls]表3'!c42")</f>
        <v>#REF!</v>
      </c>
      <c r="D42" s="1" t="e">
        <f ca="1">INDIRECT("'["&amp;公示01!#REF!&amp;".xls]表3'!d42")</f>
        <v>#REF!</v>
      </c>
      <c r="E42" s="1" t="e">
        <f ca="1">INDIRECT("'["&amp;公示01!#REF!&amp;".xls]表3'!e42")</f>
        <v>#REF!</v>
      </c>
      <c r="F42" s="1" t="e">
        <f ca="1">INDIRECT("'["&amp;公示01!#REF!&amp;".xls]表3'!f42")</f>
        <v>#REF!</v>
      </c>
      <c r="G42" t="e">
        <f ca="1">INDIRECT("'["&amp;公示01!#REF!&amp;".xls]表3'!g42")</f>
        <v>#REF!</v>
      </c>
      <c r="H42" t="e">
        <f ca="1">INDIRECT("'["&amp;公示01!#REF!&amp;".xls]表3'!h42")</f>
        <v>#REF!</v>
      </c>
      <c r="I42" t="e">
        <f ca="1">INDIRECT("'["&amp;公示01!#REF!&amp;".xls]表3'!i42")</f>
        <v>#REF!</v>
      </c>
      <c r="J42" t="e">
        <f ca="1">INDIRECT("'["&amp;公示01!#REF!&amp;".xls]表3'!j42")</f>
        <v>#REF!</v>
      </c>
      <c r="K42" t="e">
        <f ca="1">INDIRECT("'["&amp;公示01!#REF!&amp;".xls]表3'!k42")</f>
        <v>#REF!</v>
      </c>
      <c r="L42" t="e">
        <f ca="1">INDIRECT("'["&amp;公示01!#REF!&amp;".xls]表3'!l42")</f>
        <v>#REF!</v>
      </c>
    </row>
    <row r="43" spans="1:12" ht="14.25">
      <c r="A43" t="e">
        <f ca="1">INDIRECT("'["&amp;公示01!#REF!&amp;".xls]表3'!a43")</f>
        <v>#REF!</v>
      </c>
      <c r="B43" s="1" t="e">
        <f ca="1">INDIRECT("'["&amp;公示01!#REF!&amp;".xls]表3'!B43")</f>
        <v>#REF!</v>
      </c>
      <c r="C43" s="1" t="e">
        <f ca="1">INDIRECT("'["&amp;公示01!#REF!&amp;".xls]表3'!c43")</f>
        <v>#REF!</v>
      </c>
      <c r="D43" s="1" t="e">
        <f ca="1">INDIRECT("'["&amp;公示01!#REF!&amp;".xls]表3'!d43")</f>
        <v>#REF!</v>
      </c>
      <c r="E43" s="1" t="e">
        <f ca="1">INDIRECT("'["&amp;公示01!#REF!&amp;".xls]表3'!e43")</f>
        <v>#REF!</v>
      </c>
      <c r="F43" s="1" t="e">
        <f ca="1">INDIRECT("'["&amp;公示01!#REF!&amp;".xls]表3'!f43")</f>
        <v>#REF!</v>
      </c>
      <c r="G43" t="e">
        <f ca="1">INDIRECT("'["&amp;公示01!#REF!&amp;".xls]表3'!g43")</f>
        <v>#REF!</v>
      </c>
      <c r="H43" t="e">
        <f ca="1">INDIRECT("'["&amp;公示01!#REF!&amp;".xls]表3'!h43")</f>
        <v>#REF!</v>
      </c>
      <c r="I43" t="e">
        <f ca="1">INDIRECT("'["&amp;公示01!#REF!&amp;".xls]表3'!i43")</f>
        <v>#REF!</v>
      </c>
      <c r="J43" t="e">
        <f ca="1">INDIRECT("'["&amp;公示01!#REF!&amp;".xls]表3'!j43")</f>
        <v>#REF!</v>
      </c>
      <c r="K43" t="e">
        <f ca="1">INDIRECT("'["&amp;公示01!#REF!&amp;".xls]表3'!k43")</f>
        <v>#REF!</v>
      </c>
      <c r="L43" t="e">
        <f ca="1">INDIRECT("'["&amp;公示01!#REF!&amp;".xls]表3'!l43")</f>
        <v>#REF!</v>
      </c>
    </row>
    <row r="44" spans="1:12" ht="14.25">
      <c r="A44" t="e">
        <f ca="1">INDIRECT("'["&amp;公示01!#REF!&amp;".xls]表3'!a44")</f>
        <v>#REF!</v>
      </c>
      <c r="B44" s="1" t="e">
        <f ca="1">INDIRECT("'["&amp;公示01!#REF!&amp;".xls]表3'!B44")</f>
        <v>#REF!</v>
      </c>
      <c r="C44" s="1" t="e">
        <f ca="1">INDIRECT("'["&amp;公示01!#REF!&amp;".xls]表3'!c44")</f>
        <v>#REF!</v>
      </c>
      <c r="D44" s="1" t="e">
        <f ca="1">INDIRECT("'["&amp;公示01!#REF!&amp;".xls]表3'!d44")</f>
        <v>#REF!</v>
      </c>
      <c r="E44" s="1" t="e">
        <f ca="1">INDIRECT("'["&amp;公示01!#REF!&amp;".xls]表3'!e44")</f>
        <v>#REF!</v>
      </c>
      <c r="F44" s="1" t="e">
        <f ca="1">INDIRECT("'["&amp;公示01!#REF!&amp;".xls]表3'!f44")</f>
        <v>#REF!</v>
      </c>
      <c r="G44" t="e">
        <f ca="1">INDIRECT("'["&amp;公示01!#REF!&amp;".xls]表3'!g44")</f>
        <v>#REF!</v>
      </c>
      <c r="H44" t="e">
        <f ca="1">INDIRECT("'["&amp;公示01!#REF!&amp;".xls]表3'!h44")</f>
        <v>#REF!</v>
      </c>
      <c r="I44" t="e">
        <f ca="1">INDIRECT("'["&amp;公示01!#REF!&amp;".xls]表3'!i44")</f>
        <v>#REF!</v>
      </c>
      <c r="J44" t="e">
        <f ca="1">INDIRECT("'["&amp;公示01!#REF!&amp;".xls]表3'!j44")</f>
        <v>#REF!</v>
      </c>
      <c r="K44" t="e">
        <f ca="1">INDIRECT("'["&amp;公示01!#REF!&amp;".xls]表3'!k44")</f>
        <v>#REF!</v>
      </c>
      <c r="L44" t="e">
        <f ca="1">INDIRECT("'["&amp;公示01!#REF!&amp;".xls]表3'!l44")</f>
        <v>#REF!</v>
      </c>
    </row>
    <row r="45" spans="1:12" ht="14.25">
      <c r="A45" t="e">
        <f ca="1">INDIRECT("'["&amp;公示01!#REF!&amp;".xls]表3'!a45")</f>
        <v>#REF!</v>
      </c>
      <c r="B45" s="1" t="e">
        <f ca="1">INDIRECT("'["&amp;公示01!#REF!&amp;".xls]表3'!B45")</f>
        <v>#REF!</v>
      </c>
      <c r="C45" s="1" t="e">
        <f ca="1">INDIRECT("'["&amp;公示01!#REF!&amp;".xls]表3'!c45")</f>
        <v>#REF!</v>
      </c>
      <c r="D45" s="1" t="e">
        <f ca="1">INDIRECT("'["&amp;公示01!#REF!&amp;".xls]表3'!d45")</f>
        <v>#REF!</v>
      </c>
      <c r="E45" s="1" t="e">
        <f ca="1">INDIRECT("'["&amp;公示01!#REF!&amp;".xls]表3'!e45")</f>
        <v>#REF!</v>
      </c>
      <c r="F45" s="1" t="e">
        <f ca="1">INDIRECT("'["&amp;公示01!#REF!&amp;".xls]表3'!f45")</f>
        <v>#REF!</v>
      </c>
      <c r="G45" t="e">
        <f ca="1">INDIRECT("'["&amp;公示01!#REF!&amp;".xls]表3'!g45")</f>
        <v>#REF!</v>
      </c>
      <c r="H45" t="e">
        <f ca="1">INDIRECT("'["&amp;公示01!#REF!&amp;".xls]表3'!h45")</f>
        <v>#REF!</v>
      </c>
      <c r="I45" t="e">
        <f ca="1">INDIRECT("'["&amp;公示01!#REF!&amp;".xls]表3'!i45")</f>
        <v>#REF!</v>
      </c>
      <c r="J45" t="e">
        <f ca="1">INDIRECT("'["&amp;公示01!#REF!&amp;".xls]表3'!j45")</f>
        <v>#REF!</v>
      </c>
      <c r="K45" t="e">
        <f ca="1">INDIRECT("'["&amp;公示01!#REF!&amp;".xls]表3'!k45")</f>
        <v>#REF!</v>
      </c>
      <c r="L45" t="e">
        <f ca="1">INDIRECT("'["&amp;公示01!#REF!&amp;".xls]表3'!l45")</f>
        <v>#REF!</v>
      </c>
    </row>
    <row r="46" spans="1:12" ht="14.25">
      <c r="A46" t="e">
        <f ca="1">INDIRECT("'["&amp;公示01!#REF!&amp;".xls]表3'!a46")</f>
        <v>#REF!</v>
      </c>
      <c r="B46" s="1" t="e">
        <f ca="1">INDIRECT("'["&amp;公示01!#REF!&amp;".xls]表3'!B46")</f>
        <v>#REF!</v>
      </c>
      <c r="C46" s="1" t="e">
        <f ca="1">INDIRECT("'["&amp;公示01!#REF!&amp;".xls]表3'!c46")</f>
        <v>#REF!</v>
      </c>
      <c r="D46" s="1" t="e">
        <f ca="1">INDIRECT("'["&amp;公示01!#REF!&amp;".xls]表3'!d46")</f>
        <v>#REF!</v>
      </c>
      <c r="E46" s="1" t="e">
        <f ca="1">INDIRECT("'["&amp;公示01!#REF!&amp;".xls]表3'!e46")</f>
        <v>#REF!</v>
      </c>
      <c r="F46" s="1" t="e">
        <f ca="1">INDIRECT("'["&amp;公示01!#REF!&amp;".xls]表3'!f46")</f>
        <v>#REF!</v>
      </c>
      <c r="G46" t="e">
        <f ca="1">INDIRECT("'["&amp;公示01!#REF!&amp;".xls]表3'!g46")</f>
        <v>#REF!</v>
      </c>
      <c r="H46" t="e">
        <f ca="1">INDIRECT("'["&amp;公示01!#REF!&amp;".xls]表3'!h46")</f>
        <v>#REF!</v>
      </c>
      <c r="I46" t="e">
        <f ca="1">INDIRECT("'["&amp;公示01!#REF!&amp;".xls]表3'!i46")</f>
        <v>#REF!</v>
      </c>
      <c r="J46" t="e">
        <f ca="1">INDIRECT("'["&amp;公示01!#REF!&amp;".xls]表3'!j46")</f>
        <v>#REF!</v>
      </c>
      <c r="K46" t="e">
        <f ca="1">INDIRECT("'["&amp;公示01!#REF!&amp;".xls]表3'!k46")</f>
        <v>#REF!</v>
      </c>
      <c r="L46" t="e">
        <f ca="1">INDIRECT("'["&amp;公示01!#REF!&amp;".xls]表3'!l46")</f>
        <v>#REF!</v>
      </c>
    </row>
    <row r="47" spans="1:12" ht="14.25">
      <c r="A47" t="e">
        <f ca="1">INDIRECT("'["&amp;公示01!#REF!&amp;".xls]表3'!a47")</f>
        <v>#REF!</v>
      </c>
      <c r="B47" s="1" t="e">
        <f ca="1">INDIRECT("'["&amp;公示01!#REF!&amp;".xls]表3'!B47")</f>
        <v>#REF!</v>
      </c>
      <c r="C47" s="1" t="e">
        <f ca="1">INDIRECT("'["&amp;公示01!#REF!&amp;".xls]表3'!c47")</f>
        <v>#REF!</v>
      </c>
      <c r="D47" s="1" t="e">
        <f ca="1">INDIRECT("'["&amp;公示01!#REF!&amp;".xls]表3'!d47")</f>
        <v>#REF!</v>
      </c>
      <c r="E47" s="1" t="e">
        <f ca="1">INDIRECT("'["&amp;公示01!#REF!&amp;".xls]表3'!e47")</f>
        <v>#REF!</v>
      </c>
      <c r="F47" s="1" t="e">
        <f ca="1">INDIRECT("'["&amp;公示01!#REF!&amp;".xls]表3'!f47")</f>
        <v>#REF!</v>
      </c>
      <c r="G47" t="e">
        <f ca="1">INDIRECT("'["&amp;公示01!#REF!&amp;".xls]表3'!g47")</f>
        <v>#REF!</v>
      </c>
      <c r="H47" t="e">
        <f ca="1">INDIRECT("'["&amp;公示01!#REF!&amp;".xls]表3'!h47")</f>
        <v>#REF!</v>
      </c>
      <c r="I47" t="e">
        <f ca="1">INDIRECT("'["&amp;公示01!#REF!&amp;".xls]表3'!i47")</f>
        <v>#REF!</v>
      </c>
      <c r="J47" t="e">
        <f ca="1">INDIRECT("'["&amp;公示01!#REF!&amp;".xls]表3'!j47")</f>
        <v>#REF!</v>
      </c>
      <c r="K47" t="e">
        <f ca="1">INDIRECT("'["&amp;公示01!#REF!&amp;".xls]表3'!k47")</f>
        <v>#REF!</v>
      </c>
      <c r="L47" t="e">
        <f ca="1">INDIRECT("'["&amp;公示01!#REF!&amp;".xls]表3'!l47")</f>
        <v>#REF!</v>
      </c>
    </row>
    <row r="48" spans="1:12" ht="14.25">
      <c r="A48" t="e">
        <f ca="1">INDIRECT("'["&amp;公示01!#REF!&amp;".xls]表3'!a48")</f>
        <v>#REF!</v>
      </c>
      <c r="B48" s="1" t="e">
        <f ca="1">INDIRECT("'["&amp;公示01!#REF!&amp;".xls]表3'!B48")</f>
        <v>#REF!</v>
      </c>
      <c r="C48" s="1" t="e">
        <f ca="1">INDIRECT("'["&amp;公示01!#REF!&amp;".xls]表3'!c48")</f>
        <v>#REF!</v>
      </c>
      <c r="D48" s="1" t="e">
        <f ca="1">INDIRECT("'["&amp;公示01!#REF!&amp;".xls]表3'!d48")</f>
        <v>#REF!</v>
      </c>
      <c r="E48" s="1" t="e">
        <f ca="1">INDIRECT("'["&amp;公示01!#REF!&amp;".xls]表3'!e48")</f>
        <v>#REF!</v>
      </c>
      <c r="F48" s="1" t="e">
        <f ca="1">INDIRECT("'["&amp;公示01!#REF!&amp;".xls]表3'!f48")</f>
        <v>#REF!</v>
      </c>
      <c r="G48" t="e">
        <f ca="1">INDIRECT("'["&amp;公示01!#REF!&amp;".xls]表3'!g48")</f>
        <v>#REF!</v>
      </c>
      <c r="H48" t="e">
        <f ca="1">INDIRECT("'["&amp;公示01!#REF!&amp;".xls]表3'!h48")</f>
        <v>#REF!</v>
      </c>
      <c r="I48" t="e">
        <f ca="1">INDIRECT("'["&amp;公示01!#REF!&amp;".xls]表3'!i48")</f>
        <v>#REF!</v>
      </c>
      <c r="J48" t="e">
        <f ca="1">INDIRECT("'["&amp;公示01!#REF!&amp;".xls]表3'!j48")</f>
        <v>#REF!</v>
      </c>
      <c r="K48" t="e">
        <f ca="1">INDIRECT("'["&amp;公示01!#REF!&amp;".xls]表3'!k48")</f>
        <v>#REF!</v>
      </c>
      <c r="L48" t="e">
        <f ca="1">INDIRECT("'["&amp;公示01!#REF!&amp;".xls]表3'!l48")</f>
        <v>#REF!</v>
      </c>
    </row>
    <row r="49" spans="1:12" ht="14.25">
      <c r="A49" t="e">
        <f ca="1">INDIRECT("'["&amp;公示01!#REF!&amp;".xls]表3'!a49")</f>
        <v>#REF!</v>
      </c>
      <c r="B49" s="1" t="e">
        <f ca="1">INDIRECT("'["&amp;公示01!#REF!&amp;".xls]表3'!B49")</f>
        <v>#REF!</v>
      </c>
      <c r="C49" s="1" t="e">
        <f ca="1">INDIRECT("'["&amp;公示01!#REF!&amp;".xls]表3'!c49")</f>
        <v>#REF!</v>
      </c>
      <c r="D49" s="1" t="e">
        <f ca="1">INDIRECT("'["&amp;公示01!#REF!&amp;".xls]表3'!d49")</f>
        <v>#REF!</v>
      </c>
      <c r="E49" s="1" t="e">
        <f ca="1">INDIRECT("'["&amp;公示01!#REF!&amp;".xls]表3'!e49")</f>
        <v>#REF!</v>
      </c>
      <c r="F49" s="1" t="e">
        <f ca="1">INDIRECT("'["&amp;公示01!#REF!&amp;".xls]表3'!f49")</f>
        <v>#REF!</v>
      </c>
      <c r="G49" t="e">
        <f ca="1">INDIRECT("'["&amp;公示01!#REF!&amp;".xls]表3'!g49")</f>
        <v>#REF!</v>
      </c>
      <c r="H49" t="e">
        <f ca="1">INDIRECT("'["&amp;公示01!#REF!&amp;".xls]表3'!h49")</f>
        <v>#REF!</v>
      </c>
      <c r="I49" t="e">
        <f ca="1">INDIRECT("'["&amp;公示01!#REF!&amp;".xls]表3'!i49")</f>
        <v>#REF!</v>
      </c>
      <c r="J49" t="e">
        <f ca="1">INDIRECT("'["&amp;公示01!#REF!&amp;".xls]表3'!j49")</f>
        <v>#REF!</v>
      </c>
      <c r="K49" t="e">
        <f ca="1">INDIRECT("'["&amp;公示01!#REF!&amp;".xls]表3'!k49")</f>
        <v>#REF!</v>
      </c>
      <c r="L49" t="e">
        <f ca="1">INDIRECT("'["&amp;公示01!#REF!&amp;".xls]表3'!l49")</f>
        <v>#REF!</v>
      </c>
    </row>
    <row r="50" spans="1:12" ht="14.25">
      <c r="A50" t="e">
        <f ca="1">INDIRECT("'["&amp;公示01!#REF!&amp;".xls]表3'!a50")</f>
        <v>#REF!</v>
      </c>
      <c r="B50" s="1" t="e">
        <f ca="1">INDIRECT("'["&amp;公示01!#REF!&amp;".xls]表3'!B50")</f>
        <v>#REF!</v>
      </c>
      <c r="C50" s="1" t="e">
        <f ca="1">INDIRECT("'["&amp;公示01!#REF!&amp;".xls]表3'!c50")</f>
        <v>#REF!</v>
      </c>
      <c r="D50" s="1" t="e">
        <f ca="1">INDIRECT("'["&amp;公示01!#REF!&amp;".xls]表3'!d50")</f>
        <v>#REF!</v>
      </c>
      <c r="E50" s="1" t="e">
        <f ca="1">INDIRECT("'["&amp;公示01!#REF!&amp;".xls]表3'!e50")</f>
        <v>#REF!</v>
      </c>
      <c r="F50" s="1" t="e">
        <f ca="1">INDIRECT("'["&amp;公示01!#REF!&amp;".xls]表3'!f50")</f>
        <v>#REF!</v>
      </c>
      <c r="G50" t="e">
        <f ca="1">INDIRECT("'["&amp;公示01!#REF!&amp;".xls]表3'!g50")</f>
        <v>#REF!</v>
      </c>
      <c r="H50" t="e">
        <f ca="1">INDIRECT("'["&amp;公示01!#REF!&amp;".xls]表3'!h50")</f>
        <v>#REF!</v>
      </c>
      <c r="I50" t="e">
        <f ca="1">INDIRECT("'["&amp;公示01!#REF!&amp;".xls]表3'!i50")</f>
        <v>#REF!</v>
      </c>
      <c r="J50" t="e">
        <f ca="1">INDIRECT("'["&amp;公示01!#REF!&amp;".xls]表3'!j50")</f>
        <v>#REF!</v>
      </c>
      <c r="K50" t="e">
        <f ca="1">INDIRECT("'["&amp;公示01!#REF!&amp;".xls]表3'!k50")</f>
        <v>#REF!</v>
      </c>
      <c r="L50" t="e">
        <f ca="1">INDIRECT("'["&amp;公示01!#REF!&amp;".xls]表3'!l50")</f>
        <v>#REF!</v>
      </c>
    </row>
    <row r="51" spans="1:12" ht="14.25">
      <c r="A51" t="e">
        <f ca="1">INDIRECT("'["&amp;公示01!#REF!&amp;".xls]表3'!a51")</f>
        <v>#REF!</v>
      </c>
      <c r="B51" s="1" t="e">
        <f ca="1">INDIRECT("'["&amp;公示01!#REF!&amp;".xls]表3'!B51")</f>
        <v>#REF!</v>
      </c>
      <c r="C51" s="1" t="e">
        <f ca="1">INDIRECT("'["&amp;公示01!#REF!&amp;".xls]表3'!c51")</f>
        <v>#REF!</v>
      </c>
      <c r="D51" s="1" t="e">
        <f ca="1">INDIRECT("'["&amp;公示01!#REF!&amp;".xls]表3'!d51")</f>
        <v>#REF!</v>
      </c>
      <c r="E51" s="1" t="e">
        <f ca="1">INDIRECT("'["&amp;公示01!#REF!&amp;".xls]表3'!e51")</f>
        <v>#REF!</v>
      </c>
      <c r="F51" s="1" t="e">
        <f ca="1">INDIRECT("'["&amp;公示01!#REF!&amp;".xls]表3'!f51")</f>
        <v>#REF!</v>
      </c>
      <c r="G51" t="e">
        <f ca="1">INDIRECT("'["&amp;公示01!#REF!&amp;".xls]表3'!g51")</f>
        <v>#REF!</v>
      </c>
      <c r="H51" t="e">
        <f ca="1">INDIRECT("'["&amp;公示01!#REF!&amp;".xls]表3'!h51")</f>
        <v>#REF!</v>
      </c>
      <c r="I51" t="e">
        <f ca="1">INDIRECT("'["&amp;公示01!#REF!&amp;".xls]表3'!i51")</f>
        <v>#REF!</v>
      </c>
      <c r="J51" t="e">
        <f ca="1">INDIRECT("'["&amp;公示01!#REF!&amp;".xls]表3'!j51")</f>
        <v>#REF!</v>
      </c>
      <c r="K51" t="e">
        <f ca="1">INDIRECT("'["&amp;公示01!#REF!&amp;".xls]表3'!k51")</f>
        <v>#REF!</v>
      </c>
      <c r="L51" t="e">
        <f ca="1">INDIRECT("'["&amp;公示01!#REF!&amp;".xls]表3'!l51")</f>
        <v>#REF!</v>
      </c>
    </row>
    <row r="52" spans="1:12" ht="14.25">
      <c r="A52" t="e">
        <f ca="1">INDIRECT("'["&amp;公示01!#REF!&amp;".xls]表3'!a52")</f>
        <v>#REF!</v>
      </c>
      <c r="B52" s="1" t="e">
        <f ca="1">INDIRECT("'["&amp;公示01!#REF!&amp;".xls]表3'!B52")</f>
        <v>#REF!</v>
      </c>
      <c r="C52" s="1" t="e">
        <f ca="1">INDIRECT("'["&amp;公示01!#REF!&amp;".xls]表3'!c52")</f>
        <v>#REF!</v>
      </c>
      <c r="D52" s="1" t="e">
        <f ca="1">INDIRECT("'["&amp;公示01!#REF!&amp;".xls]表3'!d52")</f>
        <v>#REF!</v>
      </c>
      <c r="E52" s="1" t="e">
        <f ca="1">INDIRECT("'["&amp;公示01!#REF!&amp;".xls]表3'!e52")</f>
        <v>#REF!</v>
      </c>
      <c r="F52" s="1" t="e">
        <f ca="1">INDIRECT("'["&amp;公示01!#REF!&amp;".xls]表3'!f52")</f>
        <v>#REF!</v>
      </c>
      <c r="G52" t="e">
        <f ca="1">INDIRECT("'["&amp;公示01!#REF!&amp;".xls]表3'!g52")</f>
        <v>#REF!</v>
      </c>
      <c r="H52" t="e">
        <f ca="1">INDIRECT("'["&amp;公示01!#REF!&amp;".xls]表3'!h52")</f>
        <v>#REF!</v>
      </c>
      <c r="I52" t="e">
        <f ca="1">INDIRECT("'["&amp;公示01!#REF!&amp;".xls]表3'!i52")</f>
        <v>#REF!</v>
      </c>
      <c r="J52" t="e">
        <f ca="1">INDIRECT("'["&amp;公示01!#REF!&amp;".xls]表3'!j52")</f>
        <v>#REF!</v>
      </c>
      <c r="K52" t="e">
        <f ca="1">INDIRECT("'["&amp;公示01!#REF!&amp;".xls]表3'!k52")</f>
        <v>#REF!</v>
      </c>
      <c r="L52" t="e">
        <f ca="1">INDIRECT("'["&amp;公示01!#REF!&amp;".xls]表3'!l52")</f>
        <v>#REF!</v>
      </c>
    </row>
    <row r="53" spans="1:12" ht="14.25">
      <c r="A53" t="e">
        <f ca="1">INDIRECT("'["&amp;公示01!#REF!&amp;".xls]表3'!a53")</f>
        <v>#REF!</v>
      </c>
      <c r="B53" s="1" t="e">
        <f ca="1">INDIRECT("'["&amp;公示01!#REF!&amp;".xls]表3'!B53")</f>
        <v>#REF!</v>
      </c>
      <c r="C53" s="1" t="e">
        <f ca="1">INDIRECT("'["&amp;公示01!#REF!&amp;".xls]表3'!c53")</f>
        <v>#REF!</v>
      </c>
      <c r="D53" s="1" t="e">
        <f ca="1">INDIRECT("'["&amp;公示01!#REF!&amp;".xls]表3'!d53")</f>
        <v>#REF!</v>
      </c>
      <c r="E53" s="1" t="e">
        <f ca="1">INDIRECT("'["&amp;公示01!#REF!&amp;".xls]表3'!e53")</f>
        <v>#REF!</v>
      </c>
      <c r="F53" s="1" t="e">
        <f ca="1">INDIRECT("'["&amp;公示01!#REF!&amp;".xls]表3'!f53")</f>
        <v>#REF!</v>
      </c>
      <c r="G53" t="e">
        <f ca="1">INDIRECT("'["&amp;公示01!#REF!&amp;".xls]表3'!g53")</f>
        <v>#REF!</v>
      </c>
      <c r="H53" t="e">
        <f ca="1">INDIRECT("'["&amp;公示01!#REF!&amp;".xls]表3'!h53")</f>
        <v>#REF!</v>
      </c>
      <c r="I53" t="e">
        <f ca="1">INDIRECT("'["&amp;公示01!#REF!&amp;".xls]表3'!i53")</f>
        <v>#REF!</v>
      </c>
      <c r="J53" t="e">
        <f ca="1">INDIRECT("'["&amp;公示01!#REF!&amp;".xls]表3'!j53")</f>
        <v>#REF!</v>
      </c>
      <c r="K53" t="e">
        <f ca="1">INDIRECT("'["&amp;公示01!#REF!&amp;".xls]表3'!k53")</f>
        <v>#REF!</v>
      </c>
      <c r="L53" t="e">
        <f ca="1">INDIRECT("'["&amp;公示01!#REF!&amp;".xls]表3'!l53")</f>
        <v>#REF!</v>
      </c>
    </row>
    <row r="54" spans="1:12" ht="14.25">
      <c r="A54" t="e">
        <f ca="1">INDIRECT("'["&amp;公示01!#REF!&amp;".xls]表3'!a54")</f>
        <v>#REF!</v>
      </c>
      <c r="B54" s="1" t="e">
        <f ca="1">INDIRECT("'["&amp;公示01!#REF!&amp;".xls]表3'!B54")</f>
        <v>#REF!</v>
      </c>
      <c r="C54" s="1" t="e">
        <f ca="1">INDIRECT("'["&amp;公示01!#REF!&amp;".xls]表3'!c54")</f>
        <v>#REF!</v>
      </c>
      <c r="D54" s="1" t="e">
        <f ca="1">INDIRECT("'["&amp;公示01!#REF!&amp;".xls]表3'!d54")</f>
        <v>#REF!</v>
      </c>
      <c r="E54" s="1" t="e">
        <f ca="1">INDIRECT("'["&amp;公示01!#REF!&amp;".xls]表3'!e54")</f>
        <v>#REF!</v>
      </c>
      <c r="F54" s="1" t="e">
        <f ca="1">INDIRECT("'["&amp;公示01!#REF!&amp;".xls]表3'!f54")</f>
        <v>#REF!</v>
      </c>
      <c r="G54" t="e">
        <f ca="1">INDIRECT("'["&amp;公示01!#REF!&amp;".xls]表3'!g54")</f>
        <v>#REF!</v>
      </c>
      <c r="H54" t="e">
        <f ca="1">INDIRECT("'["&amp;公示01!#REF!&amp;".xls]表3'!h54")</f>
        <v>#REF!</v>
      </c>
      <c r="I54" t="e">
        <f ca="1">INDIRECT("'["&amp;公示01!#REF!&amp;".xls]表3'!i54")</f>
        <v>#REF!</v>
      </c>
      <c r="J54" t="e">
        <f ca="1">INDIRECT("'["&amp;公示01!#REF!&amp;".xls]表3'!j54")</f>
        <v>#REF!</v>
      </c>
      <c r="K54" t="e">
        <f ca="1">INDIRECT("'["&amp;公示01!#REF!&amp;".xls]表3'!k54")</f>
        <v>#REF!</v>
      </c>
      <c r="L54" t="e">
        <f ca="1">INDIRECT("'["&amp;公示01!#REF!&amp;".xls]表3'!l54")</f>
        <v>#REF!</v>
      </c>
    </row>
    <row r="55" spans="1:12" ht="14.25">
      <c r="A55" t="e">
        <f ca="1">INDIRECT("'["&amp;公示01!#REF!&amp;".xls]表3'!a55")</f>
        <v>#REF!</v>
      </c>
      <c r="B55" s="1" t="e">
        <f ca="1">INDIRECT("'["&amp;公示01!#REF!&amp;".xls]表3'!B55")</f>
        <v>#REF!</v>
      </c>
      <c r="C55" s="1" t="e">
        <f ca="1">INDIRECT("'["&amp;公示01!#REF!&amp;".xls]表3'!c55")</f>
        <v>#REF!</v>
      </c>
      <c r="D55" s="1" t="e">
        <f ca="1">INDIRECT("'["&amp;公示01!#REF!&amp;".xls]表3'!d55")</f>
        <v>#REF!</v>
      </c>
      <c r="E55" s="1" t="e">
        <f ca="1">INDIRECT("'["&amp;公示01!#REF!&amp;".xls]表3'!e55")</f>
        <v>#REF!</v>
      </c>
      <c r="F55" s="1" t="e">
        <f ca="1">INDIRECT("'["&amp;公示01!#REF!&amp;".xls]表3'!f55")</f>
        <v>#REF!</v>
      </c>
      <c r="G55" t="e">
        <f ca="1">INDIRECT("'["&amp;公示01!#REF!&amp;".xls]表3'!g55")</f>
        <v>#REF!</v>
      </c>
      <c r="H55" t="e">
        <f ca="1">INDIRECT("'["&amp;公示01!#REF!&amp;".xls]表3'!h55")</f>
        <v>#REF!</v>
      </c>
      <c r="I55" t="e">
        <f ca="1">INDIRECT("'["&amp;公示01!#REF!&amp;".xls]表3'!i55")</f>
        <v>#REF!</v>
      </c>
      <c r="J55" t="e">
        <f ca="1">INDIRECT("'["&amp;公示01!#REF!&amp;".xls]表3'!j55")</f>
        <v>#REF!</v>
      </c>
      <c r="K55" t="e">
        <f ca="1">INDIRECT("'["&amp;公示01!#REF!&amp;".xls]表3'!k55")</f>
        <v>#REF!</v>
      </c>
      <c r="L55" t="e">
        <f ca="1">INDIRECT("'["&amp;公示01!#REF!&amp;".xls]表3'!l55")</f>
        <v>#REF!</v>
      </c>
    </row>
    <row r="56" spans="1:12" ht="14.25">
      <c r="A56" t="e">
        <f ca="1">INDIRECT("'["&amp;公示01!#REF!&amp;".xls]表3'!a56")</f>
        <v>#REF!</v>
      </c>
      <c r="B56" s="1" t="e">
        <f ca="1">INDIRECT("'["&amp;公示01!#REF!&amp;".xls]表3'!B56")</f>
        <v>#REF!</v>
      </c>
      <c r="C56" s="1" t="e">
        <f ca="1">INDIRECT("'["&amp;公示01!#REF!&amp;".xls]表3'!c56")</f>
        <v>#REF!</v>
      </c>
      <c r="D56" s="1" t="e">
        <f ca="1">INDIRECT("'["&amp;公示01!#REF!&amp;".xls]表3'!d56")</f>
        <v>#REF!</v>
      </c>
      <c r="E56" s="1" t="e">
        <f ca="1">INDIRECT("'["&amp;公示01!#REF!&amp;".xls]表3'!e56")</f>
        <v>#REF!</v>
      </c>
      <c r="F56" s="1" t="e">
        <f ca="1">INDIRECT("'["&amp;公示01!#REF!&amp;".xls]表3'!f56")</f>
        <v>#REF!</v>
      </c>
      <c r="G56" t="e">
        <f ca="1">INDIRECT("'["&amp;公示01!#REF!&amp;".xls]表3'!g56")</f>
        <v>#REF!</v>
      </c>
      <c r="H56" t="e">
        <f ca="1">INDIRECT("'["&amp;公示01!#REF!&amp;".xls]表3'!h56")</f>
        <v>#REF!</v>
      </c>
      <c r="I56" t="e">
        <f ca="1">INDIRECT("'["&amp;公示01!#REF!&amp;".xls]表3'!i56")</f>
        <v>#REF!</v>
      </c>
      <c r="J56" t="e">
        <f ca="1">INDIRECT("'["&amp;公示01!#REF!&amp;".xls]表3'!j56")</f>
        <v>#REF!</v>
      </c>
      <c r="K56" t="e">
        <f ca="1">INDIRECT("'["&amp;公示01!#REF!&amp;".xls]表3'!k56")</f>
        <v>#REF!</v>
      </c>
      <c r="L56" t="e">
        <f ca="1">INDIRECT("'["&amp;公示01!#REF!&amp;".xls]表3'!l56")</f>
        <v>#REF!</v>
      </c>
    </row>
    <row r="57" spans="1:12" ht="14.25">
      <c r="A57" t="e">
        <f ca="1">INDIRECT("'["&amp;公示01!#REF!&amp;".xls]表3'!a57")</f>
        <v>#REF!</v>
      </c>
      <c r="B57" s="1" t="e">
        <f ca="1">INDIRECT("'["&amp;公示01!#REF!&amp;".xls]表3'!B57")</f>
        <v>#REF!</v>
      </c>
      <c r="C57" s="1" t="e">
        <f ca="1">INDIRECT("'["&amp;公示01!#REF!&amp;".xls]表3'!c57")</f>
        <v>#REF!</v>
      </c>
      <c r="D57" s="1" t="e">
        <f ca="1">INDIRECT("'["&amp;公示01!#REF!&amp;".xls]表3'!d57")</f>
        <v>#REF!</v>
      </c>
      <c r="E57" s="1" t="e">
        <f ca="1">INDIRECT("'["&amp;公示01!#REF!&amp;".xls]表3'!e57")</f>
        <v>#REF!</v>
      </c>
      <c r="F57" s="1" t="e">
        <f ca="1">INDIRECT("'["&amp;公示01!#REF!&amp;".xls]表3'!f57")</f>
        <v>#REF!</v>
      </c>
      <c r="G57" t="e">
        <f ca="1">INDIRECT("'["&amp;公示01!#REF!&amp;".xls]表3'!g57")</f>
        <v>#REF!</v>
      </c>
      <c r="H57" t="e">
        <f ca="1">INDIRECT("'["&amp;公示01!#REF!&amp;".xls]表3'!h57")</f>
        <v>#REF!</v>
      </c>
      <c r="I57" t="e">
        <f ca="1">INDIRECT("'["&amp;公示01!#REF!&amp;".xls]表3'!i57")</f>
        <v>#REF!</v>
      </c>
      <c r="J57" t="e">
        <f ca="1">INDIRECT("'["&amp;公示01!#REF!&amp;".xls]表3'!j57")</f>
        <v>#REF!</v>
      </c>
      <c r="K57" t="e">
        <f ca="1">INDIRECT("'["&amp;公示01!#REF!&amp;".xls]表3'!k57")</f>
        <v>#REF!</v>
      </c>
      <c r="L57" t="e">
        <f ca="1">INDIRECT("'["&amp;公示01!#REF!&amp;".xls]表3'!l57")</f>
        <v>#REF!</v>
      </c>
    </row>
    <row r="58" spans="1:12" ht="14.25">
      <c r="A58" t="e">
        <f ca="1">INDIRECT("'["&amp;公示01!#REF!&amp;".xls]表3'!a58")</f>
        <v>#REF!</v>
      </c>
      <c r="B58" s="1" t="e">
        <f ca="1">INDIRECT("'["&amp;公示01!#REF!&amp;".xls]表3'!B58")</f>
        <v>#REF!</v>
      </c>
      <c r="C58" s="1" t="e">
        <f ca="1">INDIRECT("'["&amp;公示01!#REF!&amp;".xls]表3'!c58")</f>
        <v>#REF!</v>
      </c>
      <c r="D58" s="1" t="e">
        <f ca="1">INDIRECT("'["&amp;公示01!#REF!&amp;".xls]表3'!d58")</f>
        <v>#REF!</v>
      </c>
      <c r="E58" s="1" t="e">
        <f ca="1">INDIRECT("'["&amp;公示01!#REF!&amp;".xls]表3'!e58")</f>
        <v>#REF!</v>
      </c>
      <c r="F58" s="1" t="e">
        <f ca="1">INDIRECT("'["&amp;公示01!#REF!&amp;".xls]表3'!f58")</f>
        <v>#REF!</v>
      </c>
      <c r="G58" t="e">
        <f ca="1">INDIRECT("'["&amp;公示01!#REF!&amp;".xls]表3'!g58")</f>
        <v>#REF!</v>
      </c>
      <c r="H58" t="e">
        <f ca="1">INDIRECT("'["&amp;公示01!#REF!&amp;".xls]表3'!h58")</f>
        <v>#REF!</v>
      </c>
      <c r="I58" t="e">
        <f ca="1">INDIRECT("'["&amp;公示01!#REF!&amp;".xls]表3'!i58")</f>
        <v>#REF!</v>
      </c>
      <c r="J58" t="e">
        <f ca="1">INDIRECT("'["&amp;公示01!#REF!&amp;".xls]表3'!j58")</f>
        <v>#REF!</v>
      </c>
      <c r="K58" t="e">
        <f ca="1">INDIRECT("'["&amp;公示01!#REF!&amp;".xls]表3'!k58")</f>
        <v>#REF!</v>
      </c>
      <c r="L58" t="e">
        <f ca="1">INDIRECT("'["&amp;公示01!#REF!&amp;".xls]表3'!l58")</f>
        <v>#REF!</v>
      </c>
    </row>
    <row r="59" spans="1:12" ht="14.25">
      <c r="A59" t="e">
        <f ca="1">INDIRECT("'["&amp;公示01!#REF!&amp;".xls]表3'!a59")</f>
        <v>#REF!</v>
      </c>
      <c r="B59" s="1" t="e">
        <f ca="1">INDIRECT("'["&amp;公示01!#REF!&amp;".xls]表3'!B59")</f>
        <v>#REF!</v>
      </c>
      <c r="C59" s="1" t="e">
        <f ca="1">INDIRECT("'["&amp;公示01!#REF!&amp;".xls]表3'!c59")</f>
        <v>#REF!</v>
      </c>
      <c r="D59" s="1" t="e">
        <f ca="1">INDIRECT("'["&amp;公示01!#REF!&amp;".xls]表3'!d59")</f>
        <v>#REF!</v>
      </c>
      <c r="E59" s="1" t="e">
        <f ca="1">INDIRECT("'["&amp;公示01!#REF!&amp;".xls]表3'!e59")</f>
        <v>#REF!</v>
      </c>
      <c r="F59" s="1" t="e">
        <f ca="1">INDIRECT("'["&amp;公示01!#REF!&amp;".xls]表3'!f59")</f>
        <v>#REF!</v>
      </c>
      <c r="G59" t="e">
        <f ca="1">INDIRECT("'["&amp;公示01!#REF!&amp;".xls]表3'!g59")</f>
        <v>#REF!</v>
      </c>
      <c r="H59" t="e">
        <f ca="1">INDIRECT("'["&amp;公示01!#REF!&amp;".xls]表3'!h59")</f>
        <v>#REF!</v>
      </c>
      <c r="I59" t="e">
        <f ca="1">INDIRECT("'["&amp;公示01!#REF!&amp;".xls]表3'!i59")</f>
        <v>#REF!</v>
      </c>
      <c r="J59" t="e">
        <f ca="1">INDIRECT("'["&amp;公示01!#REF!&amp;".xls]表3'!j59")</f>
        <v>#REF!</v>
      </c>
      <c r="K59" t="e">
        <f ca="1">INDIRECT("'["&amp;公示01!#REF!&amp;".xls]表3'!k59")</f>
        <v>#REF!</v>
      </c>
      <c r="L59" t="e">
        <f ca="1">INDIRECT("'["&amp;公示01!#REF!&amp;".xls]表3'!l59")</f>
        <v>#REF!</v>
      </c>
    </row>
    <row r="60" spans="1:12" ht="14.25">
      <c r="A60" t="e">
        <f ca="1">INDIRECT("'["&amp;公示01!#REF!&amp;".xls]表3'!a60")</f>
        <v>#REF!</v>
      </c>
      <c r="B60" s="1" t="e">
        <f ca="1">INDIRECT("'["&amp;公示01!#REF!&amp;".xls]表3'!B60")</f>
        <v>#REF!</v>
      </c>
      <c r="C60" s="1" t="e">
        <f ca="1">INDIRECT("'["&amp;公示01!#REF!&amp;".xls]表3'!c60")</f>
        <v>#REF!</v>
      </c>
      <c r="D60" s="1" t="e">
        <f ca="1">INDIRECT("'["&amp;公示01!#REF!&amp;".xls]表3'!d60")</f>
        <v>#REF!</v>
      </c>
      <c r="E60" s="1" t="e">
        <f ca="1">INDIRECT("'["&amp;公示01!#REF!&amp;".xls]表3'!e60")</f>
        <v>#REF!</v>
      </c>
      <c r="F60" s="1" t="e">
        <f ca="1">INDIRECT("'["&amp;公示01!#REF!&amp;".xls]表3'!f60")</f>
        <v>#REF!</v>
      </c>
      <c r="G60" t="e">
        <f ca="1">INDIRECT("'["&amp;公示01!#REF!&amp;".xls]表3'!g60")</f>
        <v>#REF!</v>
      </c>
      <c r="H60" t="e">
        <f ca="1">INDIRECT("'["&amp;公示01!#REF!&amp;".xls]表3'!h60")</f>
        <v>#REF!</v>
      </c>
      <c r="I60" t="e">
        <f ca="1">INDIRECT("'["&amp;公示01!#REF!&amp;".xls]表3'!i60")</f>
        <v>#REF!</v>
      </c>
      <c r="J60" t="e">
        <f ca="1">INDIRECT("'["&amp;公示01!#REF!&amp;".xls]表3'!j60")</f>
        <v>#REF!</v>
      </c>
      <c r="K60" t="e">
        <f ca="1">INDIRECT("'["&amp;公示01!#REF!&amp;".xls]表3'!k60")</f>
        <v>#REF!</v>
      </c>
      <c r="L60" t="e">
        <f ca="1">INDIRECT("'["&amp;公示01!#REF!&amp;".xls]表3'!l60")</f>
        <v>#REF!</v>
      </c>
    </row>
    <row r="61" spans="1:12" ht="14.25">
      <c r="A61" t="e">
        <f ca="1">INDIRECT("'["&amp;公示01!#REF!&amp;".xls]表3'!a61")</f>
        <v>#REF!</v>
      </c>
      <c r="B61" s="1" t="e">
        <f ca="1">INDIRECT("'["&amp;公示01!#REF!&amp;".xls]表3'!B61")</f>
        <v>#REF!</v>
      </c>
      <c r="C61" s="1" t="e">
        <f ca="1">INDIRECT("'["&amp;公示01!#REF!&amp;".xls]表3'!c61")</f>
        <v>#REF!</v>
      </c>
      <c r="D61" s="1" t="e">
        <f ca="1">INDIRECT("'["&amp;公示01!#REF!&amp;".xls]表3'!d61")</f>
        <v>#REF!</v>
      </c>
      <c r="E61" s="1" t="e">
        <f ca="1">INDIRECT("'["&amp;公示01!#REF!&amp;".xls]表3'!e61")</f>
        <v>#REF!</v>
      </c>
      <c r="F61" s="1" t="e">
        <f ca="1">INDIRECT("'["&amp;公示01!#REF!&amp;".xls]表3'!f61")</f>
        <v>#REF!</v>
      </c>
      <c r="G61" t="e">
        <f ca="1">INDIRECT("'["&amp;公示01!#REF!&amp;".xls]表3'!g61")</f>
        <v>#REF!</v>
      </c>
      <c r="H61" t="e">
        <f ca="1">INDIRECT("'["&amp;公示01!#REF!&amp;".xls]表3'!h61")</f>
        <v>#REF!</v>
      </c>
      <c r="I61" t="e">
        <f ca="1">INDIRECT("'["&amp;公示01!#REF!&amp;".xls]表3'!i61")</f>
        <v>#REF!</v>
      </c>
      <c r="J61" t="e">
        <f ca="1">INDIRECT("'["&amp;公示01!#REF!&amp;".xls]表3'!j61")</f>
        <v>#REF!</v>
      </c>
      <c r="K61" t="e">
        <f ca="1">INDIRECT("'["&amp;公示01!#REF!&amp;".xls]表3'!k61")</f>
        <v>#REF!</v>
      </c>
      <c r="L61" t="e">
        <f ca="1">INDIRECT("'["&amp;公示01!#REF!&amp;".xls]表3'!l61")</f>
        <v>#REF!</v>
      </c>
    </row>
    <row r="62" spans="1:12" ht="14.25">
      <c r="A62" t="e">
        <f ca="1">INDIRECT("'["&amp;公示01!#REF!&amp;".xls]表3'!a62")</f>
        <v>#REF!</v>
      </c>
      <c r="B62" s="1" t="e">
        <f ca="1">INDIRECT("'["&amp;公示01!#REF!&amp;".xls]表3'!B62")</f>
        <v>#REF!</v>
      </c>
      <c r="C62" s="1" t="e">
        <f ca="1">INDIRECT("'["&amp;公示01!#REF!&amp;".xls]表3'!c62")</f>
        <v>#REF!</v>
      </c>
      <c r="D62" s="1" t="e">
        <f ca="1">INDIRECT("'["&amp;公示01!#REF!&amp;".xls]表3'!d62")</f>
        <v>#REF!</v>
      </c>
      <c r="E62" s="1" t="e">
        <f ca="1">INDIRECT("'["&amp;公示01!#REF!&amp;".xls]表3'!e62")</f>
        <v>#REF!</v>
      </c>
      <c r="F62" s="1" t="e">
        <f ca="1">INDIRECT("'["&amp;公示01!#REF!&amp;".xls]表3'!f62")</f>
        <v>#REF!</v>
      </c>
      <c r="G62" t="e">
        <f ca="1">INDIRECT("'["&amp;公示01!#REF!&amp;".xls]表3'!g62")</f>
        <v>#REF!</v>
      </c>
      <c r="H62" t="e">
        <f ca="1">INDIRECT("'["&amp;公示01!#REF!&amp;".xls]表3'!h62")</f>
        <v>#REF!</v>
      </c>
      <c r="I62" t="e">
        <f ca="1">INDIRECT("'["&amp;公示01!#REF!&amp;".xls]表3'!i62")</f>
        <v>#REF!</v>
      </c>
      <c r="J62" t="e">
        <f ca="1">INDIRECT("'["&amp;公示01!#REF!&amp;".xls]表3'!j62")</f>
        <v>#REF!</v>
      </c>
      <c r="K62" t="e">
        <f ca="1">INDIRECT("'["&amp;公示01!#REF!&amp;".xls]表3'!k62")</f>
        <v>#REF!</v>
      </c>
      <c r="L62" t="e">
        <f ca="1">INDIRECT("'["&amp;公示01!#REF!&amp;".xls]表3'!l62")</f>
        <v>#REF!</v>
      </c>
    </row>
    <row r="63" spans="1:12" ht="14.25">
      <c r="A63" t="e">
        <f ca="1">INDIRECT("'["&amp;公示01!#REF!&amp;".xls]表3'!a63")</f>
        <v>#REF!</v>
      </c>
      <c r="B63" s="1" t="e">
        <f ca="1">INDIRECT("'["&amp;公示01!#REF!&amp;".xls]表3'!B63")</f>
        <v>#REF!</v>
      </c>
      <c r="C63" s="1" t="e">
        <f ca="1">INDIRECT("'["&amp;公示01!#REF!&amp;".xls]表3'!c63")</f>
        <v>#REF!</v>
      </c>
      <c r="D63" s="1" t="e">
        <f ca="1">INDIRECT("'["&amp;公示01!#REF!&amp;".xls]表3'!d63")</f>
        <v>#REF!</v>
      </c>
      <c r="E63" s="1" t="e">
        <f ca="1">INDIRECT("'["&amp;公示01!#REF!&amp;".xls]表3'!e63")</f>
        <v>#REF!</v>
      </c>
      <c r="F63" s="1" t="e">
        <f ca="1">INDIRECT("'["&amp;公示01!#REF!&amp;".xls]表3'!f63")</f>
        <v>#REF!</v>
      </c>
      <c r="G63" t="e">
        <f ca="1">INDIRECT("'["&amp;公示01!#REF!&amp;".xls]表3'!g63")</f>
        <v>#REF!</v>
      </c>
      <c r="H63" t="e">
        <f ca="1">INDIRECT("'["&amp;公示01!#REF!&amp;".xls]表3'!h63")</f>
        <v>#REF!</v>
      </c>
      <c r="I63" t="e">
        <f ca="1">INDIRECT("'["&amp;公示01!#REF!&amp;".xls]表3'!i63")</f>
        <v>#REF!</v>
      </c>
      <c r="J63" t="e">
        <f ca="1">INDIRECT("'["&amp;公示01!#REF!&amp;".xls]表3'!j63")</f>
        <v>#REF!</v>
      </c>
      <c r="K63" t="e">
        <f ca="1">INDIRECT("'["&amp;公示01!#REF!&amp;".xls]表3'!k63")</f>
        <v>#REF!</v>
      </c>
      <c r="L63" t="e">
        <f ca="1">INDIRECT("'["&amp;公示01!#REF!&amp;".xls]表3'!l63")</f>
        <v>#REF!</v>
      </c>
    </row>
    <row r="64" spans="1:12" ht="14.25">
      <c r="A64" t="e">
        <f ca="1">INDIRECT("'["&amp;公示01!#REF!&amp;".xls]表3'!a64")</f>
        <v>#REF!</v>
      </c>
      <c r="B64" s="1" t="e">
        <f ca="1">INDIRECT("'["&amp;公示01!#REF!&amp;".xls]表3'!B64")</f>
        <v>#REF!</v>
      </c>
      <c r="C64" s="1" t="e">
        <f ca="1">INDIRECT("'["&amp;公示01!#REF!&amp;".xls]表3'!c64")</f>
        <v>#REF!</v>
      </c>
      <c r="D64" s="1" t="e">
        <f ca="1">INDIRECT("'["&amp;公示01!#REF!&amp;".xls]表3'!d64")</f>
        <v>#REF!</v>
      </c>
      <c r="E64" s="1" t="e">
        <f ca="1">INDIRECT("'["&amp;公示01!#REF!&amp;".xls]表3'!e64")</f>
        <v>#REF!</v>
      </c>
      <c r="F64" s="1" t="e">
        <f ca="1">INDIRECT("'["&amp;公示01!#REF!&amp;".xls]表3'!f64")</f>
        <v>#REF!</v>
      </c>
      <c r="G64" t="e">
        <f ca="1">INDIRECT("'["&amp;公示01!#REF!&amp;".xls]表3'!g64")</f>
        <v>#REF!</v>
      </c>
      <c r="H64" t="e">
        <f ca="1">INDIRECT("'["&amp;公示01!#REF!&amp;".xls]表3'!h64")</f>
        <v>#REF!</v>
      </c>
      <c r="I64" t="e">
        <f ca="1">INDIRECT("'["&amp;公示01!#REF!&amp;".xls]表3'!i64")</f>
        <v>#REF!</v>
      </c>
      <c r="J64" t="e">
        <f ca="1">INDIRECT("'["&amp;公示01!#REF!&amp;".xls]表3'!j64")</f>
        <v>#REF!</v>
      </c>
      <c r="K64" t="e">
        <f ca="1">INDIRECT("'["&amp;公示01!#REF!&amp;".xls]表3'!k64")</f>
        <v>#REF!</v>
      </c>
      <c r="L64" t="e">
        <f ca="1">INDIRECT("'["&amp;公示01!#REF!&amp;".xls]表3'!l64")</f>
        <v>#REF!</v>
      </c>
    </row>
    <row r="65" spans="1:12" ht="14.25">
      <c r="A65" t="e">
        <f ca="1">INDIRECT("'["&amp;公示01!#REF!&amp;".xls]表3'!a65")</f>
        <v>#REF!</v>
      </c>
      <c r="B65" s="1" t="e">
        <f ca="1">INDIRECT("'["&amp;公示01!#REF!&amp;".xls]表3'!B65")</f>
        <v>#REF!</v>
      </c>
      <c r="C65" s="1" t="e">
        <f ca="1">INDIRECT("'["&amp;公示01!#REF!&amp;".xls]表3'!c65")</f>
        <v>#REF!</v>
      </c>
      <c r="D65" s="1" t="e">
        <f ca="1">INDIRECT("'["&amp;公示01!#REF!&amp;".xls]表3'!d65")</f>
        <v>#REF!</v>
      </c>
      <c r="E65" s="1" t="e">
        <f ca="1">INDIRECT("'["&amp;公示01!#REF!&amp;".xls]表3'!e65")</f>
        <v>#REF!</v>
      </c>
      <c r="F65" s="1" t="e">
        <f ca="1">INDIRECT("'["&amp;公示01!#REF!&amp;".xls]表3'!f65")</f>
        <v>#REF!</v>
      </c>
      <c r="G65" t="e">
        <f ca="1">INDIRECT("'["&amp;公示01!#REF!&amp;".xls]表3'!g65")</f>
        <v>#REF!</v>
      </c>
      <c r="H65" t="e">
        <f ca="1">INDIRECT("'["&amp;公示01!#REF!&amp;".xls]表3'!h65")</f>
        <v>#REF!</v>
      </c>
      <c r="I65" t="e">
        <f ca="1">INDIRECT("'["&amp;公示01!#REF!&amp;".xls]表3'!i65")</f>
        <v>#REF!</v>
      </c>
      <c r="J65" t="e">
        <f ca="1">INDIRECT("'["&amp;公示01!#REF!&amp;".xls]表3'!j65")</f>
        <v>#REF!</v>
      </c>
      <c r="K65" t="e">
        <f ca="1">INDIRECT("'["&amp;公示01!#REF!&amp;".xls]表3'!k65")</f>
        <v>#REF!</v>
      </c>
      <c r="L65" t="e">
        <f ca="1">INDIRECT("'["&amp;公示01!#REF!&amp;".xls]表3'!l65")</f>
        <v>#REF!</v>
      </c>
    </row>
    <row r="66" spans="1:12" ht="14.25">
      <c r="A66" t="e">
        <f ca="1">INDIRECT("'["&amp;公示01!#REF!&amp;".xls]表3'!a66")</f>
        <v>#REF!</v>
      </c>
      <c r="B66" s="1" t="e">
        <f ca="1">INDIRECT("'["&amp;公示01!#REF!&amp;".xls]表3'!B66")</f>
        <v>#REF!</v>
      </c>
      <c r="C66" s="1" t="e">
        <f ca="1">INDIRECT("'["&amp;公示01!#REF!&amp;".xls]表3'!c66")</f>
        <v>#REF!</v>
      </c>
      <c r="D66" s="1" t="e">
        <f ca="1">INDIRECT("'["&amp;公示01!#REF!&amp;".xls]表3'!d66")</f>
        <v>#REF!</v>
      </c>
      <c r="E66" s="1" t="e">
        <f ca="1">INDIRECT("'["&amp;公示01!#REF!&amp;".xls]表3'!e66")</f>
        <v>#REF!</v>
      </c>
      <c r="F66" s="1" t="e">
        <f ca="1">INDIRECT("'["&amp;公示01!#REF!&amp;".xls]表3'!f66")</f>
        <v>#REF!</v>
      </c>
      <c r="G66" t="e">
        <f ca="1">INDIRECT("'["&amp;公示01!#REF!&amp;".xls]表3'!g66")</f>
        <v>#REF!</v>
      </c>
      <c r="H66" t="e">
        <f ca="1">INDIRECT("'["&amp;公示01!#REF!&amp;".xls]表3'!h66")</f>
        <v>#REF!</v>
      </c>
      <c r="I66" t="e">
        <f ca="1">INDIRECT("'["&amp;公示01!#REF!&amp;".xls]表3'!i66")</f>
        <v>#REF!</v>
      </c>
      <c r="J66" t="e">
        <f ca="1">INDIRECT("'["&amp;公示01!#REF!&amp;".xls]表3'!j66")</f>
        <v>#REF!</v>
      </c>
      <c r="K66" t="e">
        <f ca="1">INDIRECT("'["&amp;公示01!#REF!&amp;".xls]表3'!k66")</f>
        <v>#REF!</v>
      </c>
      <c r="L66" t="e">
        <f ca="1">INDIRECT("'["&amp;公示01!#REF!&amp;".xls]表3'!l66")</f>
        <v>#REF!</v>
      </c>
    </row>
    <row r="67" spans="1:12" ht="14.25">
      <c r="A67" t="e">
        <f ca="1">INDIRECT("'["&amp;公示01!#REF!&amp;".xls]表3'!a67")</f>
        <v>#REF!</v>
      </c>
      <c r="B67" s="1" t="e">
        <f ca="1">INDIRECT("'["&amp;公示01!#REF!&amp;".xls]表3'!B67")</f>
        <v>#REF!</v>
      </c>
      <c r="C67" s="1" t="e">
        <f ca="1">INDIRECT("'["&amp;公示01!#REF!&amp;".xls]表3'!c67")</f>
        <v>#REF!</v>
      </c>
      <c r="D67" s="1" t="e">
        <f ca="1">INDIRECT("'["&amp;公示01!#REF!&amp;".xls]表3'!d67")</f>
        <v>#REF!</v>
      </c>
      <c r="E67" s="1" t="e">
        <f ca="1">INDIRECT("'["&amp;公示01!#REF!&amp;".xls]表3'!e67")</f>
        <v>#REF!</v>
      </c>
      <c r="F67" s="1" t="e">
        <f ca="1">INDIRECT("'["&amp;公示01!#REF!&amp;".xls]表3'!f67")</f>
        <v>#REF!</v>
      </c>
      <c r="G67" t="e">
        <f ca="1">INDIRECT("'["&amp;公示01!#REF!&amp;".xls]表3'!g67")</f>
        <v>#REF!</v>
      </c>
      <c r="H67" t="e">
        <f ca="1">INDIRECT("'["&amp;公示01!#REF!&amp;".xls]表3'!h67")</f>
        <v>#REF!</v>
      </c>
      <c r="I67" t="e">
        <f ca="1">INDIRECT("'["&amp;公示01!#REF!&amp;".xls]表3'!i67")</f>
        <v>#REF!</v>
      </c>
      <c r="J67" t="e">
        <f ca="1">INDIRECT("'["&amp;公示01!#REF!&amp;".xls]表3'!j67")</f>
        <v>#REF!</v>
      </c>
      <c r="K67" t="e">
        <f ca="1">INDIRECT("'["&amp;公示01!#REF!&amp;".xls]表3'!k67")</f>
        <v>#REF!</v>
      </c>
      <c r="L67" t="e">
        <f ca="1">INDIRECT("'["&amp;公示01!#REF!&amp;".xls]表3'!l67")</f>
        <v>#REF!</v>
      </c>
    </row>
    <row r="68" spans="1:12" ht="14.25">
      <c r="A68" t="e">
        <f ca="1">INDIRECT("'["&amp;公示01!#REF!&amp;".xls]表3'!a68")</f>
        <v>#REF!</v>
      </c>
      <c r="B68" s="1" t="e">
        <f ca="1">INDIRECT("'["&amp;公示01!#REF!&amp;".xls]表3'!B68")</f>
        <v>#REF!</v>
      </c>
      <c r="C68" s="1" t="e">
        <f ca="1">INDIRECT("'["&amp;公示01!#REF!&amp;".xls]表3'!c68")</f>
        <v>#REF!</v>
      </c>
      <c r="D68" s="1" t="e">
        <f ca="1">INDIRECT("'["&amp;公示01!#REF!&amp;".xls]表3'!d68")</f>
        <v>#REF!</v>
      </c>
      <c r="E68" s="1" t="e">
        <f ca="1">INDIRECT("'["&amp;公示01!#REF!&amp;".xls]表3'!e68")</f>
        <v>#REF!</v>
      </c>
      <c r="F68" s="1" t="e">
        <f ca="1">INDIRECT("'["&amp;公示01!#REF!&amp;".xls]表3'!f68")</f>
        <v>#REF!</v>
      </c>
      <c r="G68" t="e">
        <f ca="1">INDIRECT("'["&amp;公示01!#REF!&amp;".xls]表3'!g68")</f>
        <v>#REF!</v>
      </c>
      <c r="H68" t="e">
        <f ca="1">INDIRECT("'["&amp;公示01!#REF!&amp;".xls]表3'!h68")</f>
        <v>#REF!</v>
      </c>
      <c r="I68" t="e">
        <f ca="1">INDIRECT("'["&amp;公示01!#REF!&amp;".xls]表3'!i68")</f>
        <v>#REF!</v>
      </c>
      <c r="J68" t="e">
        <f ca="1">INDIRECT("'["&amp;公示01!#REF!&amp;".xls]表3'!j68")</f>
        <v>#REF!</v>
      </c>
      <c r="K68" t="e">
        <f ca="1">INDIRECT("'["&amp;公示01!#REF!&amp;".xls]表3'!k68")</f>
        <v>#REF!</v>
      </c>
      <c r="L68" t="e">
        <f ca="1">INDIRECT("'["&amp;公示01!#REF!&amp;".xls]表3'!l68")</f>
        <v>#REF!</v>
      </c>
    </row>
    <row r="69" spans="1:12" ht="14.25">
      <c r="A69" t="e">
        <f ca="1">INDIRECT("'["&amp;公示01!#REF!&amp;".xls]表3'!a69")</f>
        <v>#REF!</v>
      </c>
      <c r="B69" s="1" t="e">
        <f ca="1">INDIRECT("'["&amp;公示01!#REF!&amp;".xls]表3'!B69")</f>
        <v>#REF!</v>
      </c>
      <c r="C69" s="1" t="e">
        <f ca="1">INDIRECT("'["&amp;公示01!#REF!&amp;".xls]表3'!c69")</f>
        <v>#REF!</v>
      </c>
      <c r="D69" s="1" t="e">
        <f ca="1">INDIRECT("'["&amp;公示01!#REF!&amp;".xls]表3'!d69")</f>
        <v>#REF!</v>
      </c>
      <c r="E69" s="1" t="e">
        <f ca="1">INDIRECT("'["&amp;公示01!#REF!&amp;".xls]表3'!e69")</f>
        <v>#REF!</v>
      </c>
      <c r="F69" s="1" t="e">
        <f ca="1">INDIRECT("'["&amp;公示01!#REF!&amp;".xls]表3'!f69")</f>
        <v>#REF!</v>
      </c>
      <c r="G69" t="e">
        <f ca="1">INDIRECT("'["&amp;公示01!#REF!&amp;".xls]表3'!g69")</f>
        <v>#REF!</v>
      </c>
      <c r="H69" t="e">
        <f ca="1">INDIRECT("'["&amp;公示01!#REF!&amp;".xls]表3'!h69")</f>
        <v>#REF!</v>
      </c>
      <c r="I69" t="e">
        <f ca="1">INDIRECT("'["&amp;公示01!#REF!&amp;".xls]表3'!i69")</f>
        <v>#REF!</v>
      </c>
      <c r="J69" t="e">
        <f ca="1">INDIRECT("'["&amp;公示01!#REF!&amp;".xls]表3'!j69")</f>
        <v>#REF!</v>
      </c>
      <c r="K69" t="e">
        <f ca="1">INDIRECT("'["&amp;公示01!#REF!&amp;".xls]表3'!k69")</f>
        <v>#REF!</v>
      </c>
      <c r="L69" t="e">
        <f ca="1">INDIRECT("'["&amp;公示01!#REF!&amp;".xls]表3'!l69")</f>
        <v>#REF!</v>
      </c>
    </row>
    <row r="70" spans="1:12" ht="14.25">
      <c r="A70" t="e">
        <f ca="1">INDIRECT("'["&amp;公示01!#REF!&amp;".xls]表3'!a70")</f>
        <v>#REF!</v>
      </c>
      <c r="B70" s="1" t="e">
        <f ca="1">INDIRECT("'["&amp;公示01!#REF!&amp;".xls]表3'!B70")</f>
        <v>#REF!</v>
      </c>
      <c r="C70" s="1" t="e">
        <f ca="1">INDIRECT("'["&amp;公示01!#REF!&amp;".xls]表3'!c70")</f>
        <v>#REF!</v>
      </c>
      <c r="D70" s="1" t="e">
        <f ca="1">INDIRECT("'["&amp;公示01!#REF!&amp;".xls]表3'!d70")</f>
        <v>#REF!</v>
      </c>
      <c r="E70" s="1" t="e">
        <f ca="1">INDIRECT("'["&amp;公示01!#REF!&amp;".xls]表3'!e70")</f>
        <v>#REF!</v>
      </c>
      <c r="F70" s="1" t="e">
        <f ca="1">INDIRECT("'["&amp;公示01!#REF!&amp;".xls]表3'!f70")</f>
        <v>#REF!</v>
      </c>
      <c r="G70" t="e">
        <f ca="1">INDIRECT("'["&amp;公示01!#REF!&amp;".xls]表3'!g70")</f>
        <v>#REF!</v>
      </c>
      <c r="H70" t="e">
        <f ca="1">INDIRECT("'["&amp;公示01!#REF!&amp;".xls]表3'!h70")</f>
        <v>#REF!</v>
      </c>
      <c r="I70" t="e">
        <f ca="1">INDIRECT("'["&amp;公示01!#REF!&amp;".xls]表3'!i70")</f>
        <v>#REF!</v>
      </c>
      <c r="J70" t="e">
        <f ca="1">INDIRECT("'["&amp;公示01!#REF!&amp;".xls]表3'!j70")</f>
        <v>#REF!</v>
      </c>
      <c r="K70" t="e">
        <f ca="1">INDIRECT("'["&amp;公示01!#REF!&amp;".xls]表3'!k70")</f>
        <v>#REF!</v>
      </c>
      <c r="L70" t="e">
        <f ca="1">INDIRECT("'["&amp;公示01!#REF!&amp;".xls]表3'!l70")</f>
        <v>#REF!</v>
      </c>
    </row>
    <row r="71" spans="1:12" ht="14.25">
      <c r="A71" t="e">
        <f ca="1">INDIRECT("'["&amp;公示01!#REF!&amp;".xls]表3'!a71")</f>
        <v>#REF!</v>
      </c>
      <c r="B71" s="1" t="e">
        <f ca="1">INDIRECT("'["&amp;公示01!#REF!&amp;".xls]表3'!B71")</f>
        <v>#REF!</v>
      </c>
      <c r="C71" s="1" t="e">
        <f ca="1">INDIRECT("'["&amp;公示01!#REF!&amp;".xls]表3'!c71")</f>
        <v>#REF!</v>
      </c>
      <c r="D71" s="1" t="e">
        <f ca="1">INDIRECT("'["&amp;公示01!#REF!&amp;".xls]表3'!d71")</f>
        <v>#REF!</v>
      </c>
      <c r="E71" s="1" t="e">
        <f ca="1">INDIRECT("'["&amp;公示01!#REF!&amp;".xls]表3'!e71")</f>
        <v>#REF!</v>
      </c>
      <c r="F71" s="1" t="e">
        <f ca="1">INDIRECT("'["&amp;公示01!#REF!&amp;".xls]表3'!f71")</f>
        <v>#REF!</v>
      </c>
      <c r="G71" t="e">
        <f ca="1">INDIRECT("'["&amp;公示01!#REF!&amp;".xls]表3'!g71")</f>
        <v>#REF!</v>
      </c>
      <c r="H71" t="e">
        <f ca="1">INDIRECT("'["&amp;公示01!#REF!&amp;".xls]表3'!h71")</f>
        <v>#REF!</v>
      </c>
      <c r="I71" t="e">
        <f ca="1">INDIRECT("'["&amp;公示01!#REF!&amp;".xls]表3'!i71")</f>
        <v>#REF!</v>
      </c>
      <c r="J71" t="e">
        <f ca="1">INDIRECT("'["&amp;公示01!#REF!&amp;".xls]表3'!j71")</f>
        <v>#REF!</v>
      </c>
      <c r="K71" t="e">
        <f ca="1">INDIRECT("'["&amp;公示01!#REF!&amp;".xls]表3'!k71")</f>
        <v>#REF!</v>
      </c>
      <c r="L71" t="e">
        <f ca="1">INDIRECT("'["&amp;公示01!#REF!&amp;".xls]表3'!l71")</f>
        <v>#REF!</v>
      </c>
    </row>
    <row r="72" spans="1:12" ht="14.25">
      <c r="A72" t="e">
        <f ca="1">INDIRECT("'["&amp;公示01!#REF!&amp;".xls]表3'!a72")</f>
        <v>#REF!</v>
      </c>
      <c r="B72" s="1" t="e">
        <f ca="1">INDIRECT("'["&amp;公示01!#REF!&amp;".xls]表3'!B72")</f>
        <v>#REF!</v>
      </c>
      <c r="C72" s="1" t="e">
        <f ca="1">INDIRECT("'["&amp;公示01!#REF!&amp;".xls]表3'!c72")</f>
        <v>#REF!</v>
      </c>
      <c r="D72" s="1" t="e">
        <f ca="1">INDIRECT("'["&amp;公示01!#REF!&amp;".xls]表3'!d72")</f>
        <v>#REF!</v>
      </c>
      <c r="E72" s="1" t="e">
        <f ca="1">INDIRECT("'["&amp;公示01!#REF!&amp;".xls]表3'!e72")</f>
        <v>#REF!</v>
      </c>
      <c r="F72" s="1" t="e">
        <f ca="1">INDIRECT("'["&amp;公示01!#REF!&amp;".xls]表3'!f72")</f>
        <v>#REF!</v>
      </c>
      <c r="G72" t="e">
        <f ca="1">INDIRECT("'["&amp;公示01!#REF!&amp;".xls]表3'!g72")</f>
        <v>#REF!</v>
      </c>
      <c r="H72" t="e">
        <f ca="1">INDIRECT("'["&amp;公示01!#REF!&amp;".xls]表3'!h72")</f>
        <v>#REF!</v>
      </c>
      <c r="I72" t="e">
        <f ca="1">INDIRECT("'["&amp;公示01!#REF!&amp;".xls]表3'!i72")</f>
        <v>#REF!</v>
      </c>
      <c r="J72" t="e">
        <f ca="1">INDIRECT("'["&amp;公示01!#REF!&amp;".xls]表3'!j72")</f>
        <v>#REF!</v>
      </c>
      <c r="K72" t="e">
        <f ca="1">INDIRECT("'["&amp;公示01!#REF!&amp;".xls]表3'!k72")</f>
        <v>#REF!</v>
      </c>
      <c r="L72" t="e">
        <f ca="1">INDIRECT("'["&amp;公示01!#REF!&amp;".xls]表3'!l72")</f>
        <v>#REF!</v>
      </c>
    </row>
    <row r="73" spans="1:12" ht="14.25">
      <c r="A73" t="e">
        <f ca="1">INDIRECT("'["&amp;公示01!#REF!&amp;".xls]表3'!a73")</f>
        <v>#REF!</v>
      </c>
      <c r="B73" s="1" t="e">
        <f ca="1">INDIRECT("'["&amp;公示01!#REF!&amp;".xls]表3'!B73")</f>
        <v>#REF!</v>
      </c>
      <c r="C73" s="1" t="e">
        <f ca="1">INDIRECT("'["&amp;公示01!#REF!&amp;".xls]表3'!c73")</f>
        <v>#REF!</v>
      </c>
      <c r="D73" s="1" t="e">
        <f ca="1">INDIRECT("'["&amp;公示01!#REF!&amp;".xls]表3'!d73")</f>
        <v>#REF!</v>
      </c>
      <c r="E73" s="1" t="e">
        <f ca="1">INDIRECT("'["&amp;公示01!#REF!&amp;".xls]表3'!e73")</f>
        <v>#REF!</v>
      </c>
      <c r="F73" s="1" t="e">
        <f ca="1">INDIRECT("'["&amp;公示01!#REF!&amp;".xls]表3'!f73")</f>
        <v>#REF!</v>
      </c>
      <c r="G73" t="e">
        <f ca="1">INDIRECT("'["&amp;公示01!#REF!&amp;".xls]表3'!g73")</f>
        <v>#REF!</v>
      </c>
      <c r="H73" t="e">
        <f ca="1">INDIRECT("'["&amp;公示01!#REF!&amp;".xls]表3'!h73")</f>
        <v>#REF!</v>
      </c>
      <c r="I73" t="e">
        <f ca="1">INDIRECT("'["&amp;公示01!#REF!&amp;".xls]表3'!i73")</f>
        <v>#REF!</v>
      </c>
      <c r="J73" t="e">
        <f ca="1">INDIRECT("'["&amp;公示01!#REF!&amp;".xls]表3'!j73")</f>
        <v>#REF!</v>
      </c>
      <c r="K73" t="e">
        <f ca="1">INDIRECT("'["&amp;公示01!#REF!&amp;".xls]表3'!k73")</f>
        <v>#REF!</v>
      </c>
      <c r="L73" t="e">
        <f ca="1">INDIRECT("'["&amp;公示01!#REF!&amp;".xls]表3'!l73")</f>
        <v>#REF!</v>
      </c>
    </row>
    <row r="74" spans="1:12" ht="14.25">
      <c r="A74" t="e">
        <f ca="1">INDIRECT("'["&amp;公示01!#REF!&amp;".xls]表3'!a74")</f>
        <v>#REF!</v>
      </c>
      <c r="B74" s="1" t="e">
        <f ca="1">INDIRECT("'["&amp;公示01!#REF!&amp;".xls]表3'!B74")</f>
        <v>#REF!</v>
      </c>
      <c r="C74" s="1" t="e">
        <f ca="1">INDIRECT("'["&amp;公示01!#REF!&amp;".xls]表3'!c74")</f>
        <v>#REF!</v>
      </c>
      <c r="D74" s="1" t="e">
        <f ca="1">INDIRECT("'["&amp;公示01!#REF!&amp;".xls]表3'!d74")</f>
        <v>#REF!</v>
      </c>
      <c r="E74" s="1" t="e">
        <f ca="1">INDIRECT("'["&amp;公示01!#REF!&amp;".xls]表3'!e74")</f>
        <v>#REF!</v>
      </c>
      <c r="F74" s="1" t="e">
        <f ca="1">INDIRECT("'["&amp;公示01!#REF!&amp;".xls]表3'!f74")</f>
        <v>#REF!</v>
      </c>
      <c r="G74" t="e">
        <f ca="1">INDIRECT("'["&amp;公示01!#REF!&amp;".xls]表3'!g74")</f>
        <v>#REF!</v>
      </c>
      <c r="H74" t="e">
        <f ca="1">INDIRECT("'["&amp;公示01!#REF!&amp;".xls]表3'!h74")</f>
        <v>#REF!</v>
      </c>
      <c r="I74" t="e">
        <f ca="1">INDIRECT("'["&amp;公示01!#REF!&amp;".xls]表3'!i74")</f>
        <v>#REF!</v>
      </c>
      <c r="J74" t="e">
        <f ca="1">INDIRECT("'["&amp;公示01!#REF!&amp;".xls]表3'!j74")</f>
        <v>#REF!</v>
      </c>
      <c r="K74" t="e">
        <f ca="1">INDIRECT("'["&amp;公示01!#REF!&amp;".xls]表3'!k74")</f>
        <v>#REF!</v>
      </c>
      <c r="L74" t="e">
        <f ca="1">INDIRECT("'["&amp;公示01!#REF!&amp;".xls]表3'!l74")</f>
        <v>#REF!</v>
      </c>
    </row>
    <row r="75" spans="1:12" ht="14.25">
      <c r="A75" t="e">
        <f ca="1">INDIRECT("'["&amp;公示01!#REF!&amp;".xls]表3'!a75")</f>
        <v>#REF!</v>
      </c>
      <c r="B75" s="1" t="e">
        <f ca="1">INDIRECT("'["&amp;公示01!#REF!&amp;".xls]表3'!B75")</f>
        <v>#REF!</v>
      </c>
      <c r="C75" s="1" t="e">
        <f ca="1">INDIRECT("'["&amp;公示01!#REF!&amp;".xls]表3'!c75")</f>
        <v>#REF!</v>
      </c>
      <c r="D75" s="1" t="e">
        <f ca="1">INDIRECT("'["&amp;公示01!#REF!&amp;".xls]表3'!d75")</f>
        <v>#REF!</v>
      </c>
      <c r="E75" s="1" t="e">
        <f ca="1">INDIRECT("'["&amp;公示01!#REF!&amp;".xls]表3'!e75")</f>
        <v>#REF!</v>
      </c>
      <c r="F75" s="1" t="e">
        <f ca="1">INDIRECT("'["&amp;公示01!#REF!&amp;".xls]表3'!f75")</f>
        <v>#REF!</v>
      </c>
      <c r="G75" t="e">
        <f ca="1">INDIRECT("'["&amp;公示01!#REF!&amp;".xls]表3'!g75")</f>
        <v>#REF!</v>
      </c>
      <c r="H75" t="e">
        <f ca="1">INDIRECT("'["&amp;公示01!#REF!&amp;".xls]表3'!h75")</f>
        <v>#REF!</v>
      </c>
      <c r="I75" t="e">
        <f ca="1">INDIRECT("'["&amp;公示01!#REF!&amp;".xls]表3'!i75")</f>
        <v>#REF!</v>
      </c>
      <c r="J75" t="e">
        <f ca="1">INDIRECT("'["&amp;公示01!#REF!&amp;".xls]表3'!j75")</f>
        <v>#REF!</v>
      </c>
      <c r="K75" t="e">
        <f ca="1">INDIRECT("'["&amp;公示01!#REF!&amp;".xls]表3'!k75")</f>
        <v>#REF!</v>
      </c>
      <c r="L75" t="e">
        <f ca="1">INDIRECT("'["&amp;公示01!#REF!&amp;".xls]表3'!l75")</f>
        <v>#REF!</v>
      </c>
    </row>
    <row r="76" spans="1:12" ht="14.25">
      <c r="A76" t="e">
        <f ca="1">INDIRECT("'["&amp;公示01!#REF!&amp;".xls]表3'!a76")</f>
        <v>#REF!</v>
      </c>
      <c r="B76" s="1" t="e">
        <f ca="1">INDIRECT("'["&amp;公示01!#REF!&amp;".xls]表3'!B76")</f>
        <v>#REF!</v>
      </c>
      <c r="C76" s="1" t="e">
        <f ca="1">INDIRECT("'["&amp;公示01!#REF!&amp;".xls]表3'!c76")</f>
        <v>#REF!</v>
      </c>
      <c r="D76" s="1" t="e">
        <f ca="1">INDIRECT("'["&amp;公示01!#REF!&amp;".xls]表3'!d76")</f>
        <v>#REF!</v>
      </c>
      <c r="E76" s="1" t="e">
        <f ca="1">INDIRECT("'["&amp;公示01!#REF!&amp;".xls]表3'!e76")</f>
        <v>#REF!</v>
      </c>
      <c r="F76" s="1" t="e">
        <f ca="1">INDIRECT("'["&amp;公示01!#REF!&amp;".xls]表3'!f76")</f>
        <v>#REF!</v>
      </c>
      <c r="G76" t="e">
        <f ca="1">INDIRECT("'["&amp;公示01!#REF!&amp;".xls]表3'!g76")</f>
        <v>#REF!</v>
      </c>
      <c r="H76" t="e">
        <f ca="1">INDIRECT("'["&amp;公示01!#REF!&amp;".xls]表3'!h76")</f>
        <v>#REF!</v>
      </c>
      <c r="I76" t="e">
        <f ca="1">INDIRECT("'["&amp;公示01!#REF!&amp;".xls]表3'!i76")</f>
        <v>#REF!</v>
      </c>
      <c r="J76" t="e">
        <f ca="1">INDIRECT("'["&amp;公示01!#REF!&amp;".xls]表3'!j76")</f>
        <v>#REF!</v>
      </c>
      <c r="K76" t="e">
        <f ca="1">INDIRECT("'["&amp;公示01!#REF!&amp;".xls]表3'!k76")</f>
        <v>#REF!</v>
      </c>
      <c r="L76" t="e">
        <f ca="1">INDIRECT("'["&amp;公示01!#REF!&amp;".xls]表3'!l76")</f>
        <v>#REF!</v>
      </c>
    </row>
    <row r="77" spans="1:12" ht="14.25">
      <c r="A77" t="e">
        <f ca="1">INDIRECT("'["&amp;公示01!#REF!&amp;".xls]表3'!a77")</f>
        <v>#REF!</v>
      </c>
      <c r="B77" s="1" t="e">
        <f ca="1">INDIRECT("'["&amp;公示01!#REF!&amp;".xls]表3'!B77")</f>
        <v>#REF!</v>
      </c>
      <c r="C77" s="1" t="e">
        <f ca="1">INDIRECT("'["&amp;公示01!#REF!&amp;".xls]表3'!c77")</f>
        <v>#REF!</v>
      </c>
      <c r="D77" s="1" t="e">
        <f ca="1">INDIRECT("'["&amp;公示01!#REF!&amp;".xls]表3'!d77")</f>
        <v>#REF!</v>
      </c>
      <c r="E77" s="1" t="e">
        <f ca="1">INDIRECT("'["&amp;公示01!#REF!&amp;".xls]表3'!e77")</f>
        <v>#REF!</v>
      </c>
      <c r="F77" s="1" t="e">
        <f ca="1">INDIRECT("'["&amp;公示01!#REF!&amp;".xls]表3'!f77")</f>
        <v>#REF!</v>
      </c>
      <c r="G77" t="e">
        <f ca="1">INDIRECT("'["&amp;公示01!#REF!&amp;".xls]表3'!g77")</f>
        <v>#REF!</v>
      </c>
      <c r="H77" t="e">
        <f ca="1">INDIRECT("'["&amp;公示01!#REF!&amp;".xls]表3'!h77")</f>
        <v>#REF!</v>
      </c>
      <c r="I77" t="e">
        <f ca="1">INDIRECT("'["&amp;公示01!#REF!&amp;".xls]表3'!i77")</f>
        <v>#REF!</v>
      </c>
      <c r="J77" t="e">
        <f ca="1">INDIRECT("'["&amp;公示01!#REF!&amp;".xls]表3'!j77")</f>
        <v>#REF!</v>
      </c>
      <c r="K77" t="e">
        <f ca="1">INDIRECT("'["&amp;公示01!#REF!&amp;".xls]表3'!k77")</f>
        <v>#REF!</v>
      </c>
      <c r="L77" t="e">
        <f ca="1">INDIRECT("'["&amp;公示01!#REF!&amp;".xls]表3'!l77")</f>
        <v>#REF!</v>
      </c>
    </row>
    <row r="78" spans="1:12" ht="14.25">
      <c r="A78" t="e">
        <f ca="1">INDIRECT("'["&amp;公示01!#REF!&amp;".xls]表3'!a78")</f>
        <v>#REF!</v>
      </c>
      <c r="B78" s="1" t="e">
        <f ca="1">INDIRECT("'["&amp;公示01!#REF!&amp;".xls]表3'!B78")</f>
        <v>#REF!</v>
      </c>
      <c r="C78" s="1" t="e">
        <f ca="1">INDIRECT("'["&amp;公示01!#REF!&amp;".xls]表3'!c78")</f>
        <v>#REF!</v>
      </c>
      <c r="D78" s="1" t="e">
        <f ca="1">INDIRECT("'["&amp;公示01!#REF!&amp;".xls]表3'!d78")</f>
        <v>#REF!</v>
      </c>
      <c r="E78" s="1" t="e">
        <f ca="1">INDIRECT("'["&amp;公示01!#REF!&amp;".xls]表3'!e78")</f>
        <v>#REF!</v>
      </c>
      <c r="F78" s="1" t="e">
        <f ca="1">INDIRECT("'["&amp;公示01!#REF!&amp;".xls]表3'!f78")</f>
        <v>#REF!</v>
      </c>
      <c r="G78" t="e">
        <f ca="1">INDIRECT("'["&amp;公示01!#REF!&amp;".xls]表3'!g78")</f>
        <v>#REF!</v>
      </c>
      <c r="H78" t="e">
        <f ca="1">INDIRECT("'["&amp;公示01!#REF!&amp;".xls]表3'!h78")</f>
        <v>#REF!</v>
      </c>
      <c r="I78" t="e">
        <f ca="1">INDIRECT("'["&amp;公示01!#REF!&amp;".xls]表3'!i78")</f>
        <v>#REF!</v>
      </c>
      <c r="J78" t="e">
        <f ca="1">INDIRECT("'["&amp;公示01!#REF!&amp;".xls]表3'!j78")</f>
        <v>#REF!</v>
      </c>
      <c r="K78" t="e">
        <f ca="1">INDIRECT("'["&amp;公示01!#REF!&amp;".xls]表3'!k78")</f>
        <v>#REF!</v>
      </c>
      <c r="L78" t="e">
        <f ca="1">INDIRECT("'["&amp;公示01!#REF!&amp;".xls]表3'!l78")</f>
        <v>#REF!</v>
      </c>
    </row>
    <row r="79" spans="1:12" ht="14.25">
      <c r="A79" t="e">
        <f ca="1">INDIRECT("'["&amp;公示01!#REF!&amp;".xls]表3'!a79")</f>
        <v>#REF!</v>
      </c>
      <c r="B79" s="1" t="e">
        <f ca="1">INDIRECT("'["&amp;公示01!#REF!&amp;".xls]表3'!B79")</f>
        <v>#REF!</v>
      </c>
      <c r="C79" s="1" t="e">
        <f ca="1">INDIRECT("'["&amp;公示01!#REF!&amp;".xls]表3'!c79")</f>
        <v>#REF!</v>
      </c>
      <c r="D79" s="1" t="e">
        <f ca="1">INDIRECT("'["&amp;公示01!#REF!&amp;".xls]表3'!d79")</f>
        <v>#REF!</v>
      </c>
      <c r="E79" s="1" t="e">
        <f ca="1">INDIRECT("'["&amp;公示01!#REF!&amp;".xls]表3'!e79")</f>
        <v>#REF!</v>
      </c>
      <c r="F79" s="1" t="e">
        <f ca="1">INDIRECT("'["&amp;公示01!#REF!&amp;".xls]表3'!f79")</f>
        <v>#REF!</v>
      </c>
      <c r="G79" t="e">
        <f ca="1">INDIRECT("'["&amp;公示01!#REF!&amp;".xls]表3'!g79")</f>
        <v>#REF!</v>
      </c>
      <c r="H79" t="e">
        <f ca="1">INDIRECT("'["&amp;公示01!#REF!&amp;".xls]表3'!h79")</f>
        <v>#REF!</v>
      </c>
      <c r="I79" t="e">
        <f ca="1">INDIRECT("'["&amp;公示01!#REF!&amp;".xls]表3'!i79")</f>
        <v>#REF!</v>
      </c>
      <c r="J79" t="e">
        <f ca="1">INDIRECT("'["&amp;公示01!#REF!&amp;".xls]表3'!j79")</f>
        <v>#REF!</v>
      </c>
      <c r="K79" t="e">
        <f ca="1">INDIRECT("'["&amp;公示01!#REF!&amp;".xls]表3'!k79")</f>
        <v>#REF!</v>
      </c>
      <c r="L79" t="e">
        <f ca="1">INDIRECT("'["&amp;公示01!#REF!&amp;".xls]表3'!l79")</f>
        <v>#REF!</v>
      </c>
    </row>
    <row r="80" spans="1:12" ht="14.25">
      <c r="A80" t="e">
        <f ca="1">INDIRECT("'["&amp;公示01!#REF!&amp;".xls]表3'!a80")</f>
        <v>#REF!</v>
      </c>
      <c r="B80" s="1" t="e">
        <f ca="1">INDIRECT("'["&amp;公示01!#REF!&amp;".xls]表3'!B80")</f>
        <v>#REF!</v>
      </c>
      <c r="C80" s="1" t="e">
        <f ca="1">INDIRECT("'["&amp;公示01!#REF!&amp;".xls]表3'!c80")</f>
        <v>#REF!</v>
      </c>
      <c r="D80" s="1" t="e">
        <f ca="1">INDIRECT("'["&amp;公示01!#REF!&amp;".xls]表3'!d80")</f>
        <v>#REF!</v>
      </c>
      <c r="E80" s="1" t="e">
        <f ca="1">INDIRECT("'["&amp;公示01!#REF!&amp;".xls]表3'!e80")</f>
        <v>#REF!</v>
      </c>
      <c r="F80" s="1" t="e">
        <f ca="1">INDIRECT("'["&amp;公示01!#REF!&amp;".xls]表3'!f80")</f>
        <v>#REF!</v>
      </c>
      <c r="G80" t="e">
        <f ca="1">INDIRECT("'["&amp;公示01!#REF!&amp;".xls]表3'!g80")</f>
        <v>#REF!</v>
      </c>
      <c r="H80" t="e">
        <f ca="1">INDIRECT("'["&amp;公示01!#REF!&amp;".xls]表3'!h80")</f>
        <v>#REF!</v>
      </c>
      <c r="I80" t="e">
        <f ca="1">INDIRECT("'["&amp;公示01!#REF!&amp;".xls]表3'!i80")</f>
        <v>#REF!</v>
      </c>
      <c r="J80" t="e">
        <f ca="1">INDIRECT("'["&amp;公示01!#REF!&amp;".xls]表3'!j80")</f>
        <v>#REF!</v>
      </c>
      <c r="K80" t="e">
        <f ca="1">INDIRECT("'["&amp;公示01!#REF!&amp;".xls]表3'!k80")</f>
        <v>#REF!</v>
      </c>
      <c r="L80" t="e">
        <f ca="1">INDIRECT("'["&amp;公示01!#REF!&amp;".xls]表3'!l80")</f>
        <v>#REF!</v>
      </c>
    </row>
    <row r="81" spans="1:12" ht="14.25">
      <c r="A81" t="e">
        <f ca="1">INDIRECT("'["&amp;公示01!#REF!&amp;".xls]表3'!a81")</f>
        <v>#REF!</v>
      </c>
      <c r="B81" s="1" t="e">
        <f ca="1">INDIRECT("'["&amp;公示01!#REF!&amp;".xls]表3'!B81")</f>
        <v>#REF!</v>
      </c>
      <c r="C81" s="1" t="e">
        <f ca="1">INDIRECT("'["&amp;公示01!#REF!&amp;".xls]表3'!c81")</f>
        <v>#REF!</v>
      </c>
      <c r="D81" s="1" t="e">
        <f ca="1">INDIRECT("'["&amp;公示01!#REF!&amp;".xls]表3'!d81")</f>
        <v>#REF!</v>
      </c>
      <c r="E81" s="1" t="e">
        <f ca="1">INDIRECT("'["&amp;公示01!#REF!&amp;".xls]表3'!e81")</f>
        <v>#REF!</v>
      </c>
      <c r="F81" s="1" t="e">
        <f ca="1">INDIRECT("'["&amp;公示01!#REF!&amp;".xls]表3'!f81")</f>
        <v>#REF!</v>
      </c>
      <c r="G81" t="e">
        <f ca="1">INDIRECT("'["&amp;公示01!#REF!&amp;".xls]表3'!g81")</f>
        <v>#REF!</v>
      </c>
      <c r="H81" t="e">
        <f ca="1">INDIRECT("'["&amp;公示01!#REF!&amp;".xls]表3'!h81")</f>
        <v>#REF!</v>
      </c>
      <c r="I81" t="e">
        <f ca="1">INDIRECT("'["&amp;公示01!#REF!&amp;".xls]表3'!i81")</f>
        <v>#REF!</v>
      </c>
      <c r="J81" t="e">
        <f ca="1">INDIRECT("'["&amp;公示01!#REF!&amp;".xls]表3'!j81")</f>
        <v>#REF!</v>
      </c>
      <c r="K81" t="e">
        <f ca="1">INDIRECT("'["&amp;公示01!#REF!&amp;".xls]表3'!k81")</f>
        <v>#REF!</v>
      </c>
      <c r="L81" t="e">
        <f ca="1">INDIRECT("'["&amp;公示01!#REF!&amp;".xls]表3'!l81")</f>
        <v>#REF!</v>
      </c>
    </row>
    <row r="82" spans="1:12" ht="14.25">
      <c r="A82" t="e">
        <f ca="1">INDIRECT("'["&amp;公示01!#REF!&amp;".xls]表3'!a82")</f>
        <v>#REF!</v>
      </c>
      <c r="B82" s="1" t="e">
        <f ca="1">INDIRECT("'["&amp;公示01!#REF!&amp;".xls]表3'!B82")</f>
        <v>#REF!</v>
      </c>
      <c r="C82" s="1" t="e">
        <f ca="1">INDIRECT("'["&amp;公示01!#REF!&amp;".xls]表3'!c82")</f>
        <v>#REF!</v>
      </c>
      <c r="D82" s="1" t="e">
        <f ca="1">INDIRECT("'["&amp;公示01!#REF!&amp;".xls]表3'!d82")</f>
        <v>#REF!</v>
      </c>
      <c r="E82" s="1" t="e">
        <f ca="1">INDIRECT("'["&amp;公示01!#REF!&amp;".xls]表3'!e82")</f>
        <v>#REF!</v>
      </c>
      <c r="F82" s="1" t="e">
        <f ca="1">INDIRECT("'["&amp;公示01!#REF!&amp;".xls]表3'!f82")</f>
        <v>#REF!</v>
      </c>
      <c r="G82" t="e">
        <f ca="1">INDIRECT("'["&amp;公示01!#REF!&amp;".xls]表3'!g82")</f>
        <v>#REF!</v>
      </c>
      <c r="H82" t="e">
        <f ca="1">INDIRECT("'["&amp;公示01!#REF!&amp;".xls]表3'!h82")</f>
        <v>#REF!</v>
      </c>
      <c r="I82" t="e">
        <f ca="1">INDIRECT("'["&amp;公示01!#REF!&amp;".xls]表3'!i82")</f>
        <v>#REF!</v>
      </c>
      <c r="J82" t="e">
        <f ca="1">INDIRECT("'["&amp;公示01!#REF!&amp;".xls]表3'!j82")</f>
        <v>#REF!</v>
      </c>
      <c r="K82" t="e">
        <f ca="1">INDIRECT("'["&amp;公示01!#REF!&amp;".xls]表3'!k82")</f>
        <v>#REF!</v>
      </c>
      <c r="L82" t="e">
        <f ca="1">INDIRECT("'["&amp;公示01!#REF!&amp;".xls]表3'!l82")</f>
        <v>#REF!</v>
      </c>
    </row>
    <row r="83" spans="1:12" ht="14.25">
      <c r="A83" t="e">
        <f ca="1">INDIRECT("'["&amp;公示01!#REF!&amp;".xls]表3'!a83")</f>
        <v>#REF!</v>
      </c>
      <c r="B83" s="1" t="e">
        <f ca="1">INDIRECT("'["&amp;公示01!#REF!&amp;".xls]表3'!B83")</f>
        <v>#REF!</v>
      </c>
      <c r="C83" s="1" t="e">
        <f ca="1">INDIRECT("'["&amp;公示01!#REF!&amp;".xls]表3'!c83")</f>
        <v>#REF!</v>
      </c>
      <c r="D83" s="1" t="e">
        <f ca="1">INDIRECT("'["&amp;公示01!#REF!&amp;".xls]表3'!d83")</f>
        <v>#REF!</v>
      </c>
      <c r="E83" s="1" t="e">
        <f ca="1">INDIRECT("'["&amp;公示01!#REF!&amp;".xls]表3'!e83")</f>
        <v>#REF!</v>
      </c>
      <c r="F83" s="1" t="e">
        <f ca="1">INDIRECT("'["&amp;公示01!#REF!&amp;".xls]表3'!f83")</f>
        <v>#REF!</v>
      </c>
      <c r="G83" t="e">
        <f ca="1">INDIRECT("'["&amp;公示01!#REF!&amp;".xls]表3'!g83")</f>
        <v>#REF!</v>
      </c>
      <c r="H83" t="e">
        <f ca="1">INDIRECT("'["&amp;公示01!#REF!&amp;".xls]表3'!h83")</f>
        <v>#REF!</v>
      </c>
      <c r="I83" t="e">
        <f ca="1">INDIRECT("'["&amp;公示01!#REF!&amp;".xls]表3'!i83")</f>
        <v>#REF!</v>
      </c>
      <c r="J83" t="e">
        <f ca="1">INDIRECT("'["&amp;公示01!#REF!&amp;".xls]表3'!j83")</f>
        <v>#REF!</v>
      </c>
      <c r="K83" t="e">
        <f ca="1">INDIRECT("'["&amp;公示01!#REF!&amp;".xls]表3'!k83")</f>
        <v>#REF!</v>
      </c>
      <c r="L83" t="e">
        <f ca="1">INDIRECT("'["&amp;公示01!#REF!&amp;".xls]表3'!l83")</f>
        <v>#REF!</v>
      </c>
    </row>
    <row r="84" spans="1:12" ht="14.25">
      <c r="A84" t="e">
        <f ca="1">INDIRECT("'["&amp;公示01!#REF!&amp;".xls]表3'!a84")</f>
        <v>#REF!</v>
      </c>
      <c r="B84" s="1" t="e">
        <f ca="1">INDIRECT("'["&amp;公示01!#REF!&amp;".xls]表3'!B84")</f>
        <v>#REF!</v>
      </c>
      <c r="C84" s="1" t="e">
        <f ca="1">INDIRECT("'["&amp;公示01!#REF!&amp;".xls]表3'!c84")</f>
        <v>#REF!</v>
      </c>
      <c r="D84" s="1" t="e">
        <f ca="1">INDIRECT("'["&amp;公示01!#REF!&amp;".xls]表3'!d84")</f>
        <v>#REF!</v>
      </c>
      <c r="E84" s="1" t="e">
        <f ca="1">INDIRECT("'["&amp;公示01!#REF!&amp;".xls]表3'!e84")</f>
        <v>#REF!</v>
      </c>
      <c r="F84" s="1" t="e">
        <f ca="1">INDIRECT("'["&amp;公示01!#REF!&amp;".xls]表3'!f84")</f>
        <v>#REF!</v>
      </c>
      <c r="G84" t="e">
        <f ca="1">INDIRECT("'["&amp;公示01!#REF!&amp;".xls]表3'!g84")</f>
        <v>#REF!</v>
      </c>
      <c r="H84" t="e">
        <f ca="1">INDIRECT("'["&amp;公示01!#REF!&amp;".xls]表3'!h84")</f>
        <v>#REF!</v>
      </c>
      <c r="I84" t="e">
        <f ca="1">INDIRECT("'["&amp;公示01!#REF!&amp;".xls]表3'!i84")</f>
        <v>#REF!</v>
      </c>
      <c r="J84" t="e">
        <f ca="1">INDIRECT("'["&amp;公示01!#REF!&amp;".xls]表3'!j84")</f>
        <v>#REF!</v>
      </c>
      <c r="K84" t="e">
        <f ca="1">INDIRECT("'["&amp;公示01!#REF!&amp;".xls]表3'!k84")</f>
        <v>#REF!</v>
      </c>
      <c r="L84" t="e">
        <f ca="1">INDIRECT("'["&amp;公示01!#REF!&amp;".xls]表3'!l84")</f>
        <v>#REF!</v>
      </c>
    </row>
    <row r="85" spans="1:12" ht="14.25">
      <c r="A85" t="e">
        <f ca="1">INDIRECT("'["&amp;公示01!#REF!&amp;".xls]表3'!a85")</f>
        <v>#REF!</v>
      </c>
      <c r="B85" s="1" t="e">
        <f ca="1">INDIRECT("'["&amp;公示01!#REF!&amp;".xls]表3'!B85")</f>
        <v>#REF!</v>
      </c>
      <c r="C85" s="1" t="e">
        <f ca="1">INDIRECT("'["&amp;公示01!#REF!&amp;".xls]表3'!c85")</f>
        <v>#REF!</v>
      </c>
      <c r="D85" s="1" t="e">
        <f ca="1">INDIRECT("'["&amp;公示01!#REF!&amp;".xls]表3'!d85")</f>
        <v>#REF!</v>
      </c>
      <c r="E85" s="1" t="e">
        <f ca="1">INDIRECT("'["&amp;公示01!#REF!&amp;".xls]表3'!e85")</f>
        <v>#REF!</v>
      </c>
      <c r="F85" s="1" t="e">
        <f ca="1">INDIRECT("'["&amp;公示01!#REF!&amp;".xls]表3'!f85")</f>
        <v>#REF!</v>
      </c>
      <c r="G85" t="e">
        <f ca="1">INDIRECT("'["&amp;公示01!#REF!&amp;".xls]表3'!g85")</f>
        <v>#REF!</v>
      </c>
      <c r="H85" t="e">
        <f ca="1">INDIRECT("'["&amp;公示01!#REF!&amp;".xls]表3'!h85")</f>
        <v>#REF!</v>
      </c>
      <c r="I85" t="e">
        <f ca="1">INDIRECT("'["&amp;公示01!#REF!&amp;".xls]表3'!i85")</f>
        <v>#REF!</v>
      </c>
      <c r="J85" t="e">
        <f ca="1">INDIRECT("'["&amp;公示01!#REF!&amp;".xls]表3'!j85")</f>
        <v>#REF!</v>
      </c>
      <c r="K85" t="e">
        <f ca="1">INDIRECT("'["&amp;公示01!#REF!&amp;".xls]表3'!k85")</f>
        <v>#REF!</v>
      </c>
      <c r="L85" t="e">
        <f ca="1">INDIRECT("'["&amp;公示01!#REF!&amp;".xls]表3'!l85")</f>
        <v>#REF!</v>
      </c>
    </row>
    <row r="86" spans="1:12" ht="14.25">
      <c r="A86" t="e">
        <f ca="1">INDIRECT("'["&amp;公示01!#REF!&amp;".xls]表3'!a86")</f>
        <v>#REF!</v>
      </c>
      <c r="B86" s="1" t="e">
        <f ca="1">INDIRECT("'["&amp;公示01!#REF!&amp;".xls]表3'!B86")</f>
        <v>#REF!</v>
      </c>
      <c r="C86" s="1" t="e">
        <f ca="1">INDIRECT("'["&amp;公示01!#REF!&amp;".xls]表3'!c86")</f>
        <v>#REF!</v>
      </c>
      <c r="D86" s="1" t="e">
        <f ca="1">INDIRECT("'["&amp;公示01!#REF!&amp;".xls]表3'!d86")</f>
        <v>#REF!</v>
      </c>
      <c r="E86" s="1" t="e">
        <f ca="1">INDIRECT("'["&amp;公示01!#REF!&amp;".xls]表3'!e86")</f>
        <v>#REF!</v>
      </c>
      <c r="F86" s="1" t="e">
        <f ca="1">INDIRECT("'["&amp;公示01!#REF!&amp;".xls]表3'!f86")</f>
        <v>#REF!</v>
      </c>
      <c r="G86" t="e">
        <f ca="1">INDIRECT("'["&amp;公示01!#REF!&amp;".xls]表3'!g86")</f>
        <v>#REF!</v>
      </c>
      <c r="H86" t="e">
        <f ca="1">INDIRECT("'["&amp;公示01!#REF!&amp;".xls]表3'!h86")</f>
        <v>#REF!</v>
      </c>
      <c r="I86" t="e">
        <f ca="1">INDIRECT("'["&amp;公示01!#REF!&amp;".xls]表3'!i86")</f>
        <v>#REF!</v>
      </c>
      <c r="J86" t="e">
        <f ca="1">INDIRECT("'["&amp;公示01!#REF!&amp;".xls]表3'!j86")</f>
        <v>#REF!</v>
      </c>
      <c r="K86" t="e">
        <f ca="1">INDIRECT("'["&amp;公示01!#REF!&amp;".xls]表3'!k86")</f>
        <v>#REF!</v>
      </c>
      <c r="L86" t="e">
        <f ca="1">INDIRECT("'["&amp;公示01!#REF!&amp;".xls]表3'!l86")</f>
        <v>#REF!</v>
      </c>
    </row>
    <row r="87" spans="1:12" ht="14.25">
      <c r="A87" t="e">
        <f ca="1">INDIRECT("'["&amp;公示01!#REF!&amp;".xls]表3'!a87")</f>
        <v>#REF!</v>
      </c>
      <c r="B87" s="1" t="e">
        <f ca="1">INDIRECT("'["&amp;公示01!#REF!&amp;".xls]表3'!B87")</f>
        <v>#REF!</v>
      </c>
      <c r="C87" s="1" t="e">
        <f ca="1">INDIRECT("'["&amp;公示01!#REF!&amp;".xls]表3'!c87")</f>
        <v>#REF!</v>
      </c>
      <c r="D87" s="1" t="e">
        <f ca="1">INDIRECT("'["&amp;公示01!#REF!&amp;".xls]表3'!d87")</f>
        <v>#REF!</v>
      </c>
      <c r="E87" s="1" t="e">
        <f ca="1">INDIRECT("'["&amp;公示01!#REF!&amp;".xls]表3'!e87")</f>
        <v>#REF!</v>
      </c>
      <c r="F87" s="1" t="e">
        <f ca="1">INDIRECT("'["&amp;公示01!#REF!&amp;".xls]表3'!f87")</f>
        <v>#REF!</v>
      </c>
      <c r="G87" t="e">
        <f ca="1">INDIRECT("'["&amp;公示01!#REF!&amp;".xls]表3'!g87")</f>
        <v>#REF!</v>
      </c>
      <c r="H87" t="e">
        <f ca="1">INDIRECT("'["&amp;公示01!#REF!&amp;".xls]表3'!h87")</f>
        <v>#REF!</v>
      </c>
      <c r="I87" t="e">
        <f ca="1">INDIRECT("'["&amp;公示01!#REF!&amp;".xls]表3'!i87")</f>
        <v>#REF!</v>
      </c>
      <c r="J87" t="e">
        <f ca="1">INDIRECT("'["&amp;公示01!#REF!&amp;".xls]表3'!j87")</f>
        <v>#REF!</v>
      </c>
      <c r="K87" t="e">
        <f ca="1">INDIRECT("'["&amp;公示01!#REF!&amp;".xls]表3'!k87")</f>
        <v>#REF!</v>
      </c>
      <c r="L87" t="e">
        <f ca="1">INDIRECT("'["&amp;公示01!#REF!&amp;".xls]表3'!l87")</f>
        <v>#REF!</v>
      </c>
    </row>
    <row r="88" spans="1:12" ht="14.25">
      <c r="A88" t="e">
        <f ca="1">INDIRECT("'["&amp;公示01!#REF!&amp;".xls]表3'!a88")</f>
        <v>#REF!</v>
      </c>
      <c r="B88" s="1" t="e">
        <f ca="1">INDIRECT("'["&amp;公示01!#REF!&amp;".xls]表3'!B88")</f>
        <v>#REF!</v>
      </c>
      <c r="C88" s="1" t="e">
        <f ca="1">INDIRECT("'["&amp;公示01!#REF!&amp;".xls]表3'!c88")</f>
        <v>#REF!</v>
      </c>
      <c r="D88" s="1" t="e">
        <f ca="1">INDIRECT("'["&amp;公示01!#REF!&amp;".xls]表3'!d88")</f>
        <v>#REF!</v>
      </c>
      <c r="E88" s="1" t="e">
        <f ca="1">INDIRECT("'["&amp;公示01!#REF!&amp;".xls]表3'!e88")</f>
        <v>#REF!</v>
      </c>
      <c r="F88" s="1" t="e">
        <f ca="1">INDIRECT("'["&amp;公示01!#REF!&amp;".xls]表3'!f88")</f>
        <v>#REF!</v>
      </c>
      <c r="G88" t="e">
        <f ca="1">INDIRECT("'["&amp;公示01!#REF!&amp;".xls]表3'!g88")</f>
        <v>#REF!</v>
      </c>
      <c r="H88" t="e">
        <f ca="1">INDIRECT("'["&amp;公示01!#REF!&amp;".xls]表3'!h88")</f>
        <v>#REF!</v>
      </c>
      <c r="I88" t="e">
        <f ca="1">INDIRECT("'["&amp;公示01!#REF!&amp;".xls]表3'!i88")</f>
        <v>#REF!</v>
      </c>
      <c r="J88" t="e">
        <f ca="1">INDIRECT("'["&amp;公示01!#REF!&amp;".xls]表3'!j88")</f>
        <v>#REF!</v>
      </c>
      <c r="K88" t="e">
        <f ca="1">INDIRECT("'["&amp;公示01!#REF!&amp;".xls]表3'!k88")</f>
        <v>#REF!</v>
      </c>
      <c r="L88" t="e">
        <f ca="1">INDIRECT("'["&amp;公示01!#REF!&amp;".xls]表3'!l88")</f>
        <v>#REF!</v>
      </c>
    </row>
    <row r="89" spans="1:12" ht="14.25">
      <c r="A89" t="e">
        <f ca="1">INDIRECT("'["&amp;公示01!#REF!&amp;".xls]表3'!a89")</f>
        <v>#REF!</v>
      </c>
      <c r="B89" s="1" t="e">
        <f ca="1">INDIRECT("'["&amp;公示01!#REF!&amp;".xls]表3'!B89")</f>
        <v>#REF!</v>
      </c>
      <c r="C89" s="1" t="e">
        <f ca="1">INDIRECT("'["&amp;公示01!#REF!&amp;".xls]表3'!c89")</f>
        <v>#REF!</v>
      </c>
      <c r="D89" s="1" t="e">
        <f ca="1">INDIRECT("'["&amp;公示01!#REF!&amp;".xls]表3'!d89")</f>
        <v>#REF!</v>
      </c>
      <c r="E89" s="1" t="e">
        <f ca="1">INDIRECT("'["&amp;公示01!#REF!&amp;".xls]表3'!e89")</f>
        <v>#REF!</v>
      </c>
      <c r="F89" s="1" t="e">
        <f ca="1">INDIRECT("'["&amp;公示01!#REF!&amp;".xls]表3'!f89")</f>
        <v>#REF!</v>
      </c>
      <c r="G89" t="e">
        <f ca="1">INDIRECT("'["&amp;公示01!#REF!&amp;".xls]表3'!g89")</f>
        <v>#REF!</v>
      </c>
      <c r="H89" t="e">
        <f ca="1">INDIRECT("'["&amp;公示01!#REF!&amp;".xls]表3'!h89")</f>
        <v>#REF!</v>
      </c>
      <c r="I89" t="e">
        <f ca="1">INDIRECT("'["&amp;公示01!#REF!&amp;".xls]表3'!i89")</f>
        <v>#REF!</v>
      </c>
      <c r="J89" t="e">
        <f ca="1">INDIRECT("'["&amp;公示01!#REF!&amp;".xls]表3'!j89")</f>
        <v>#REF!</v>
      </c>
      <c r="K89" t="e">
        <f ca="1">INDIRECT("'["&amp;公示01!#REF!&amp;".xls]表3'!k89")</f>
        <v>#REF!</v>
      </c>
      <c r="L89" t="e">
        <f ca="1">INDIRECT("'["&amp;公示01!#REF!&amp;".xls]表3'!l89")</f>
        <v>#REF!</v>
      </c>
    </row>
    <row r="90" spans="1:12" ht="14.25">
      <c r="A90" t="e">
        <f ca="1">INDIRECT("'["&amp;公示01!#REF!&amp;".xls]表3'!a90")</f>
        <v>#REF!</v>
      </c>
      <c r="B90" s="1" t="e">
        <f ca="1">INDIRECT("'["&amp;公示01!#REF!&amp;".xls]表3'!B90")</f>
        <v>#REF!</v>
      </c>
      <c r="C90" s="1" t="e">
        <f ca="1">INDIRECT("'["&amp;公示01!#REF!&amp;".xls]表3'!c90")</f>
        <v>#REF!</v>
      </c>
      <c r="D90" s="1" t="e">
        <f ca="1">INDIRECT("'["&amp;公示01!#REF!&amp;".xls]表3'!d90")</f>
        <v>#REF!</v>
      </c>
      <c r="E90" s="1" t="e">
        <f ca="1">INDIRECT("'["&amp;公示01!#REF!&amp;".xls]表3'!e90")</f>
        <v>#REF!</v>
      </c>
      <c r="F90" s="1" t="e">
        <f ca="1">INDIRECT("'["&amp;公示01!#REF!&amp;".xls]表3'!f90")</f>
        <v>#REF!</v>
      </c>
      <c r="G90" t="e">
        <f ca="1">INDIRECT("'["&amp;公示01!#REF!&amp;".xls]表3'!g90")</f>
        <v>#REF!</v>
      </c>
      <c r="H90" t="e">
        <f ca="1">INDIRECT("'["&amp;公示01!#REF!&amp;".xls]表3'!h90")</f>
        <v>#REF!</v>
      </c>
      <c r="I90" t="e">
        <f ca="1">INDIRECT("'["&amp;公示01!#REF!&amp;".xls]表3'!i90")</f>
        <v>#REF!</v>
      </c>
      <c r="J90" t="e">
        <f ca="1">INDIRECT("'["&amp;公示01!#REF!&amp;".xls]表3'!j90")</f>
        <v>#REF!</v>
      </c>
      <c r="K90" t="e">
        <f ca="1">INDIRECT("'["&amp;公示01!#REF!&amp;".xls]表3'!k90")</f>
        <v>#REF!</v>
      </c>
      <c r="L90" t="e">
        <f ca="1">INDIRECT("'["&amp;公示01!#REF!&amp;".xls]表3'!l90")</f>
        <v>#REF!</v>
      </c>
    </row>
    <row r="91" spans="1:12" ht="14.25">
      <c r="A91" t="e">
        <f ca="1">INDIRECT("'["&amp;公示01!#REF!&amp;".xls]表3'!a91")</f>
        <v>#REF!</v>
      </c>
      <c r="B91" s="1" t="e">
        <f ca="1">INDIRECT("'["&amp;公示01!#REF!&amp;".xls]表3'!B91")</f>
        <v>#REF!</v>
      </c>
      <c r="C91" s="1" t="e">
        <f ca="1">INDIRECT("'["&amp;公示01!#REF!&amp;".xls]表3'!c91")</f>
        <v>#REF!</v>
      </c>
      <c r="D91" s="1" t="e">
        <f ca="1">INDIRECT("'["&amp;公示01!#REF!&amp;".xls]表3'!d91")</f>
        <v>#REF!</v>
      </c>
      <c r="E91" s="1" t="e">
        <f ca="1">INDIRECT("'["&amp;公示01!#REF!&amp;".xls]表3'!e91")</f>
        <v>#REF!</v>
      </c>
      <c r="F91" s="1" t="e">
        <f ca="1">INDIRECT("'["&amp;公示01!#REF!&amp;".xls]表3'!f91")</f>
        <v>#REF!</v>
      </c>
      <c r="G91" t="e">
        <f ca="1">INDIRECT("'["&amp;公示01!#REF!&amp;".xls]表3'!g91")</f>
        <v>#REF!</v>
      </c>
      <c r="H91" t="e">
        <f ca="1">INDIRECT("'["&amp;公示01!#REF!&amp;".xls]表3'!h91")</f>
        <v>#REF!</v>
      </c>
      <c r="I91" t="e">
        <f ca="1">INDIRECT("'["&amp;公示01!#REF!&amp;".xls]表3'!i91")</f>
        <v>#REF!</v>
      </c>
      <c r="J91" t="e">
        <f ca="1">INDIRECT("'["&amp;公示01!#REF!&amp;".xls]表3'!j91")</f>
        <v>#REF!</v>
      </c>
      <c r="K91" t="e">
        <f ca="1">INDIRECT("'["&amp;公示01!#REF!&amp;".xls]表3'!k91")</f>
        <v>#REF!</v>
      </c>
      <c r="L91" t="e">
        <f ca="1">INDIRECT("'["&amp;公示01!#REF!&amp;".xls]表3'!l91")</f>
        <v>#REF!</v>
      </c>
    </row>
    <row r="92" spans="1:12" ht="14.25">
      <c r="A92" t="e">
        <f ca="1">INDIRECT("'["&amp;公示01!#REF!&amp;".xls]表3'!a92")</f>
        <v>#REF!</v>
      </c>
      <c r="B92" s="1" t="e">
        <f ca="1">INDIRECT("'["&amp;公示01!#REF!&amp;".xls]表3'!B92")</f>
        <v>#REF!</v>
      </c>
      <c r="C92" s="1" t="e">
        <f ca="1">INDIRECT("'["&amp;公示01!#REF!&amp;".xls]表3'!c92")</f>
        <v>#REF!</v>
      </c>
      <c r="D92" s="1" t="e">
        <f ca="1">INDIRECT("'["&amp;公示01!#REF!&amp;".xls]表3'!d92")</f>
        <v>#REF!</v>
      </c>
      <c r="E92" s="1" t="e">
        <f ca="1">INDIRECT("'["&amp;公示01!#REF!&amp;".xls]表3'!e92")</f>
        <v>#REF!</v>
      </c>
      <c r="F92" s="1" t="e">
        <f ca="1">INDIRECT("'["&amp;公示01!#REF!&amp;".xls]表3'!f92")</f>
        <v>#REF!</v>
      </c>
      <c r="G92" t="e">
        <f ca="1">INDIRECT("'["&amp;公示01!#REF!&amp;".xls]表3'!g92")</f>
        <v>#REF!</v>
      </c>
      <c r="H92" t="e">
        <f ca="1">INDIRECT("'["&amp;公示01!#REF!&amp;".xls]表3'!h92")</f>
        <v>#REF!</v>
      </c>
      <c r="I92" t="e">
        <f ca="1">INDIRECT("'["&amp;公示01!#REF!&amp;".xls]表3'!i92")</f>
        <v>#REF!</v>
      </c>
      <c r="J92" t="e">
        <f ca="1">INDIRECT("'["&amp;公示01!#REF!&amp;".xls]表3'!j92")</f>
        <v>#REF!</v>
      </c>
      <c r="K92" t="e">
        <f ca="1">INDIRECT("'["&amp;公示01!#REF!&amp;".xls]表3'!k92")</f>
        <v>#REF!</v>
      </c>
      <c r="L92" t="e">
        <f ca="1">INDIRECT("'["&amp;公示01!#REF!&amp;".xls]表3'!l92")</f>
        <v>#REF!</v>
      </c>
    </row>
    <row r="93" spans="1:12" ht="14.25">
      <c r="A93" t="e">
        <f ca="1">INDIRECT("'["&amp;公示01!#REF!&amp;".xls]表3'!a93")</f>
        <v>#REF!</v>
      </c>
      <c r="B93" s="1" t="e">
        <f ca="1">INDIRECT("'["&amp;公示01!#REF!&amp;".xls]表3'!B93")</f>
        <v>#REF!</v>
      </c>
      <c r="C93" s="1" t="e">
        <f ca="1">INDIRECT("'["&amp;公示01!#REF!&amp;".xls]表3'!c93")</f>
        <v>#REF!</v>
      </c>
      <c r="D93" s="1" t="e">
        <f ca="1">INDIRECT("'["&amp;公示01!#REF!&amp;".xls]表3'!d93")</f>
        <v>#REF!</v>
      </c>
      <c r="E93" s="1" t="e">
        <f ca="1">INDIRECT("'["&amp;公示01!#REF!&amp;".xls]表3'!e93")</f>
        <v>#REF!</v>
      </c>
      <c r="F93" s="1" t="e">
        <f ca="1">INDIRECT("'["&amp;公示01!#REF!&amp;".xls]表3'!f93")</f>
        <v>#REF!</v>
      </c>
      <c r="G93" t="e">
        <f ca="1">INDIRECT("'["&amp;公示01!#REF!&amp;".xls]表3'!g93")</f>
        <v>#REF!</v>
      </c>
      <c r="H93" t="e">
        <f ca="1">INDIRECT("'["&amp;公示01!#REF!&amp;".xls]表3'!h93")</f>
        <v>#REF!</v>
      </c>
      <c r="I93" t="e">
        <f ca="1">INDIRECT("'["&amp;公示01!#REF!&amp;".xls]表3'!i93")</f>
        <v>#REF!</v>
      </c>
      <c r="J93" t="e">
        <f ca="1">INDIRECT("'["&amp;公示01!#REF!&amp;".xls]表3'!j93")</f>
        <v>#REF!</v>
      </c>
      <c r="K93" t="e">
        <f ca="1">INDIRECT("'["&amp;公示01!#REF!&amp;".xls]表3'!k93")</f>
        <v>#REF!</v>
      </c>
      <c r="L93" t="e">
        <f ca="1">INDIRECT("'["&amp;公示01!#REF!&amp;".xls]表3'!l93")</f>
        <v>#REF!</v>
      </c>
    </row>
    <row r="94" spans="1:12" ht="14.25">
      <c r="A94" t="e">
        <f ca="1">INDIRECT("'["&amp;公示01!#REF!&amp;".xls]表3'!a94")</f>
        <v>#REF!</v>
      </c>
      <c r="B94" s="1" t="e">
        <f ca="1">INDIRECT("'["&amp;公示01!#REF!&amp;".xls]表3'!B94")</f>
        <v>#REF!</v>
      </c>
      <c r="C94" s="1" t="e">
        <f ca="1">INDIRECT("'["&amp;公示01!#REF!&amp;".xls]表3'!c94")</f>
        <v>#REF!</v>
      </c>
      <c r="D94" s="1" t="e">
        <f ca="1">INDIRECT("'["&amp;公示01!#REF!&amp;".xls]表3'!d94")</f>
        <v>#REF!</v>
      </c>
      <c r="E94" s="1" t="e">
        <f ca="1">INDIRECT("'["&amp;公示01!#REF!&amp;".xls]表3'!e94")</f>
        <v>#REF!</v>
      </c>
      <c r="F94" s="1" t="e">
        <f ca="1">INDIRECT("'["&amp;公示01!#REF!&amp;".xls]表3'!f94")</f>
        <v>#REF!</v>
      </c>
      <c r="G94" t="e">
        <f ca="1">INDIRECT("'["&amp;公示01!#REF!&amp;".xls]表3'!g94")</f>
        <v>#REF!</v>
      </c>
      <c r="H94" t="e">
        <f ca="1">INDIRECT("'["&amp;公示01!#REF!&amp;".xls]表3'!h94")</f>
        <v>#REF!</v>
      </c>
      <c r="I94" t="e">
        <f ca="1">INDIRECT("'["&amp;公示01!#REF!&amp;".xls]表3'!i94")</f>
        <v>#REF!</v>
      </c>
      <c r="J94" t="e">
        <f ca="1">INDIRECT("'["&amp;公示01!#REF!&amp;".xls]表3'!j94")</f>
        <v>#REF!</v>
      </c>
      <c r="K94" t="e">
        <f ca="1">INDIRECT("'["&amp;公示01!#REF!&amp;".xls]表3'!k94")</f>
        <v>#REF!</v>
      </c>
      <c r="L94" t="e">
        <f ca="1">INDIRECT("'["&amp;公示01!#REF!&amp;".xls]表3'!l94")</f>
        <v>#REF!</v>
      </c>
    </row>
    <row r="95" spans="1:12" ht="14.25">
      <c r="A95" t="e">
        <f ca="1">INDIRECT("'["&amp;公示01!#REF!&amp;".xls]表3'!a95")</f>
        <v>#REF!</v>
      </c>
      <c r="B95" s="1" t="e">
        <f ca="1">INDIRECT("'["&amp;公示01!#REF!&amp;".xls]表3'!B95")</f>
        <v>#REF!</v>
      </c>
      <c r="C95" s="1" t="e">
        <f ca="1">INDIRECT("'["&amp;公示01!#REF!&amp;".xls]表3'!c95")</f>
        <v>#REF!</v>
      </c>
      <c r="D95" s="1" t="e">
        <f ca="1">INDIRECT("'["&amp;公示01!#REF!&amp;".xls]表3'!d95")</f>
        <v>#REF!</v>
      </c>
      <c r="E95" s="1" t="e">
        <f ca="1">INDIRECT("'["&amp;公示01!#REF!&amp;".xls]表3'!e95")</f>
        <v>#REF!</v>
      </c>
      <c r="F95" s="1" t="e">
        <f ca="1">INDIRECT("'["&amp;公示01!#REF!&amp;".xls]表3'!f95")</f>
        <v>#REF!</v>
      </c>
      <c r="G95" t="e">
        <f ca="1">INDIRECT("'["&amp;公示01!#REF!&amp;".xls]表3'!g95")</f>
        <v>#REF!</v>
      </c>
      <c r="H95" t="e">
        <f ca="1">INDIRECT("'["&amp;公示01!#REF!&amp;".xls]表3'!h95")</f>
        <v>#REF!</v>
      </c>
      <c r="I95" t="e">
        <f ca="1">INDIRECT("'["&amp;公示01!#REF!&amp;".xls]表3'!i95")</f>
        <v>#REF!</v>
      </c>
      <c r="J95" t="e">
        <f ca="1">INDIRECT("'["&amp;公示01!#REF!&amp;".xls]表3'!j95")</f>
        <v>#REF!</v>
      </c>
      <c r="K95" t="e">
        <f ca="1">INDIRECT("'["&amp;公示01!#REF!&amp;".xls]表3'!k95")</f>
        <v>#REF!</v>
      </c>
      <c r="L95" t="e">
        <f ca="1">INDIRECT("'["&amp;公示01!#REF!&amp;".xls]表3'!l95")</f>
        <v>#REF!</v>
      </c>
    </row>
    <row r="96" spans="1:12" ht="14.25">
      <c r="A96" t="e">
        <f ca="1">INDIRECT("'["&amp;公示01!#REF!&amp;".xls]表3'!a96")</f>
        <v>#REF!</v>
      </c>
      <c r="B96" s="1" t="e">
        <f ca="1">INDIRECT("'["&amp;公示01!#REF!&amp;".xls]表3'!B96")</f>
        <v>#REF!</v>
      </c>
      <c r="C96" s="1" t="e">
        <f ca="1">INDIRECT("'["&amp;公示01!#REF!&amp;".xls]表3'!c96")</f>
        <v>#REF!</v>
      </c>
      <c r="D96" s="1" t="e">
        <f ca="1">INDIRECT("'["&amp;公示01!#REF!&amp;".xls]表3'!d96")</f>
        <v>#REF!</v>
      </c>
      <c r="E96" s="1" t="e">
        <f ca="1">INDIRECT("'["&amp;公示01!#REF!&amp;".xls]表3'!e96")</f>
        <v>#REF!</v>
      </c>
      <c r="F96" s="1" t="e">
        <f ca="1">INDIRECT("'["&amp;公示01!#REF!&amp;".xls]表3'!f96")</f>
        <v>#REF!</v>
      </c>
      <c r="G96" t="e">
        <f ca="1">INDIRECT("'["&amp;公示01!#REF!&amp;".xls]表3'!g96")</f>
        <v>#REF!</v>
      </c>
      <c r="H96" t="e">
        <f ca="1">INDIRECT("'["&amp;公示01!#REF!&amp;".xls]表3'!h96")</f>
        <v>#REF!</v>
      </c>
      <c r="I96" t="e">
        <f ca="1">INDIRECT("'["&amp;公示01!#REF!&amp;".xls]表3'!i96")</f>
        <v>#REF!</v>
      </c>
      <c r="J96" t="e">
        <f ca="1">INDIRECT("'["&amp;公示01!#REF!&amp;".xls]表3'!j96")</f>
        <v>#REF!</v>
      </c>
      <c r="K96" t="e">
        <f ca="1">INDIRECT("'["&amp;公示01!#REF!&amp;".xls]表3'!k96")</f>
        <v>#REF!</v>
      </c>
      <c r="L96" t="e">
        <f ca="1">INDIRECT("'["&amp;公示01!#REF!&amp;".xls]表3'!l96")</f>
        <v>#REF!</v>
      </c>
    </row>
    <row r="97" spans="1:12" ht="14.25">
      <c r="A97" t="e">
        <f ca="1">INDIRECT("'["&amp;公示01!#REF!&amp;".xls]表3'!a97")</f>
        <v>#REF!</v>
      </c>
      <c r="B97" s="1" t="e">
        <f ca="1">INDIRECT("'["&amp;公示01!#REF!&amp;".xls]表3'!B97")</f>
        <v>#REF!</v>
      </c>
      <c r="C97" s="1" t="e">
        <f ca="1">INDIRECT("'["&amp;公示01!#REF!&amp;".xls]表3'!c97")</f>
        <v>#REF!</v>
      </c>
      <c r="D97" s="1" t="e">
        <f ca="1">INDIRECT("'["&amp;公示01!#REF!&amp;".xls]表3'!d97")</f>
        <v>#REF!</v>
      </c>
      <c r="E97" s="1" t="e">
        <f ca="1">INDIRECT("'["&amp;公示01!#REF!&amp;".xls]表3'!e97")</f>
        <v>#REF!</v>
      </c>
      <c r="F97" s="1" t="e">
        <f ca="1">INDIRECT("'["&amp;公示01!#REF!&amp;".xls]表3'!f97")</f>
        <v>#REF!</v>
      </c>
      <c r="G97" t="e">
        <f ca="1">INDIRECT("'["&amp;公示01!#REF!&amp;".xls]表3'!g97")</f>
        <v>#REF!</v>
      </c>
      <c r="H97" t="e">
        <f ca="1">INDIRECT("'["&amp;公示01!#REF!&amp;".xls]表3'!h97")</f>
        <v>#REF!</v>
      </c>
      <c r="I97" t="e">
        <f ca="1">INDIRECT("'["&amp;公示01!#REF!&amp;".xls]表3'!i97")</f>
        <v>#REF!</v>
      </c>
      <c r="J97" t="e">
        <f ca="1">INDIRECT("'["&amp;公示01!#REF!&amp;".xls]表3'!j97")</f>
        <v>#REF!</v>
      </c>
      <c r="K97" t="e">
        <f ca="1">INDIRECT("'["&amp;公示01!#REF!&amp;".xls]表3'!k97")</f>
        <v>#REF!</v>
      </c>
      <c r="L97" t="e">
        <f ca="1">INDIRECT("'["&amp;公示01!#REF!&amp;".xls]表3'!l97")</f>
        <v>#REF!</v>
      </c>
    </row>
    <row r="98" spans="1:12" ht="14.25">
      <c r="A98" t="e">
        <f ca="1">INDIRECT("'["&amp;公示01!#REF!&amp;".xls]表3'!a98")</f>
        <v>#REF!</v>
      </c>
      <c r="B98" s="1" t="e">
        <f ca="1">INDIRECT("'["&amp;公示01!#REF!&amp;".xls]表3'!B98")</f>
        <v>#REF!</v>
      </c>
      <c r="C98" s="1" t="e">
        <f ca="1">INDIRECT("'["&amp;公示01!#REF!&amp;".xls]表3'!c98")</f>
        <v>#REF!</v>
      </c>
      <c r="D98" s="1" t="e">
        <f ca="1">INDIRECT("'["&amp;公示01!#REF!&amp;".xls]表3'!d98")</f>
        <v>#REF!</v>
      </c>
      <c r="E98" s="1" t="e">
        <f ca="1">INDIRECT("'["&amp;公示01!#REF!&amp;".xls]表3'!e98")</f>
        <v>#REF!</v>
      </c>
      <c r="F98" s="1" t="e">
        <f ca="1">INDIRECT("'["&amp;公示01!#REF!&amp;".xls]表3'!f98")</f>
        <v>#REF!</v>
      </c>
      <c r="G98" t="e">
        <f ca="1">INDIRECT("'["&amp;公示01!#REF!&amp;".xls]表3'!g98")</f>
        <v>#REF!</v>
      </c>
      <c r="H98" t="e">
        <f ca="1">INDIRECT("'["&amp;公示01!#REF!&amp;".xls]表3'!h98")</f>
        <v>#REF!</v>
      </c>
      <c r="I98" t="e">
        <f ca="1">INDIRECT("'["&amp;公示01!#REF!&amp;".xls]表3'!i98")</f>
        <v>#REF!</v>
      </c>
      <c r="J98" t="e">
        <f ca="1">INDIRECT("'["&amp;公示01!#REF!&amp;".xls]表3'!j98")</f>
        <v>#REF!</v>
      </c>
      <c r="K98" t="e">
        <f ca="1">INDIRECT("'["&amp;公示01!#REF!&amp;".xls]表3'!k98")</f>
        <v>#REF!</v>
      </c>
      <c r="L98" t="e">
        <f ca="1">INDIRECT("'["&amp;公示01!#REF!&amp;".xls]表3'!l98")</f>
        <v>#REF!</v>
      </c>
    </row>
    <row r="99" spans="1:12" ht="14.25">
      <c r="A99" t="e">
        <f ca="1">INDIRECT("'["&amp;公示01!#REF!&amp;".xls]表3'!a99")</f>
        <v>#REF!</v>
      </c>
      <c r="B99" s="1" t="e">
        <f ca="1">INDIRECT("'["&amp;公示01!#REF!&amp;".xls]表3'!B99")</f>
        <v>#REF!</v>
      </c>
      <c r="C99" s="1" t="e">
        <f ca="1">INDIRECT("'["&amp;公示01!#REF!&amp;".xls]表3'!c99")</f>
        <v>#REF!</v>
      </c>
      <c r="D99" s="1" t="e">
        <f ca="1">INDIRECT("'["&amp;公示01!#REF!&amp;".xls]表3'!d99")</f>
        <v>#REF!</v>
      </c>
      <c r="E99" s="1" t="e">
        <f ca="1">INDIRECT("'["&amp;公示01!#REF!&amp;".xls]表3'!e99")</f>
        <v>#REF!</v>
      </c>
      <c r="F99" s="1" t="e">
        <f ca="1">INDIRECT("'["&amp;公示01!#REF!&amp;".xls]表3'!f99")</f>
        <v>#REF!</v>
      </c>
      <c r="G99" t="e">
        <f ca="1">INDIRECT("'["&amp;公示01!#REF!&amp;".xls]表3'!g99")</f>
        <v>#REF!</v>
      </c>
      <c r="H99" t="e">
        <f ca="1">INDIRECT("'["&amp;公示01!#REF!&amp;".xls]表3'!h99")</f>
        <v>#REF!</v>
      </c>
      <c r="I99" t="e">
        <f ca="1">INDIRECT("'["&amp;公示01!#REF!&amp;".xls]表3'!i99")</f>
        <v>#REF!</v>
      </c>
      <c r="J99" t="e">
        <f ca="1">INDIRECT("'["&amp;公示01!#REF!&amp;".xls]表3'!j99")</f>
        <v>#REF!</v>
      </c>
      <c r="K99" t="e">
        <f ca="1">INDIRECT("'["&amp;公示01!#REF!&amp;".xls]表3'!k99")</f>
        <v>#REF!</v>
      </c>
      <c r="L99" t="e">
        <f ca="1">INDIRECT("'["&amp;公示01!#REF!&amp;".xls]表3'!l99")</f>
        <v>#REF!</v>
      </c>
    </row>
    <row r="100" spans="1:12" ht="14.25">
      <c r="A100" t="e">
        <f ca="1">INDIRECT("'["&amp;公示01!#REF!&amp;".xls]表3'!a100")</f>
        <v>#REF!</v>
      </c>
      <c r="B100" s="1" t="e">
        <f ca="1">INDIRECT("'["&amp;公示01!#REF!&amp;".xls]表3'!B100")</f>
        <v>#REF!</v>
      </c>
      <c r="C100" s="1" t="e">
        <f ca="1">INDIRECT("'["&amp;公示01!#REF!&amp;".xls]表3'!c100")</f>
        <v>#REF!</v>
      </c>
      <c r="D100" s="1" t="e">
        <f ca="1">INDIRECT("'["&amp;公示01!#REF!&amp;".xls]表3'!d100")</f>
        <v>#REF!</v>
      </c>
      <c r="E100" s="1" t="e">
        <f ca="1">INDIRECT("'["&amp;公示01!#REF!&amp;".xls]表3'!e100")</f>
        <v>#REF!</v>
      </c>
      <c r="F100" s="1" t="e">
        <f ca="1">INDIRECT("'["&amp;公示01!#REF!&amp;".xls]表3'!f100")</f>
        <v>#REF!</v>
      </c>
      <c r="G100" t="e">
        <f ca="1">INDIRECT("'["&amp;公示01!#REF!&amp;".xls]表3'!g100")</f>
        <v>#REF!</v>
      </c>
      <c r="H100" t="e">
        <f ca="1">INDIRECT("'["&amp;公示01!#REF!&amp;".xls]表3'!h100")</f>
        <v>#REF!</v>
      </c>
      <c r="I100" t="e">
        <f ca="1">INDIRECT("'["&amp;公示01!#REF!&amp;".xls]表3'!i100")</f>
        <v>#REF!</v>
      </c>
      <c r="J100" t="e">
        <f ca="1">INDIRECT("'["&amp;公示01!#REF!&amp;".xls]表3'!j100")</f>
        <v>#REF!</v>
      </c>
      <c r="K100" t="e">
        <f ca="1">INDIRECT("'["&amp;公示01!#REF!&amp;".xls]表3'!k100")</f>
        <v>#REF!</v>
      </c>
      <c r="L100" t="e">
        <f ca="1">INDIRECT("'["&amp;公示01!#REF!&amp;".xls]表3'!l100")</f>
        <v>#REF!</v>
      </c>
    </row>
    <row r="101" spans="1:12" ht="14.25">
      <c r="A101" t="e">
        <f ca="1">INDIRECT("'["&amp;公示01!#REF!&amp;".xls]表3'!a101")</f>
        <v>#REF!</v>
      </c>
      <c r="B101" s="1" t="e">
        <f ca="1">INDIRECT("'["&amp;公示01!#REF!&amp;".xls]表3'!B101")</f>
        <v>#REF!</v>
      </c>
      <c r="C101" s="1" t="e">
        <f ca="1">INDIRECT("'["&amp;公示01!#REF!&amp;".xls]表3'!c101")</f>
        <v>#REF!</v>
      </c>
      <c r="D101" s="1" t="e">
        <f ca="1">INDIRECT("'["&amp;公示01!#REF!&amp;".xls]表3'!d101")</f>
        <v>#REF!</v>
      </c>
      <c r="E101" s="1" t="e">
        <f ca="1">INDIRECT("'["&amp;公示01!#REF!&amp;".xls]表3'!e101")</f>
        <v>#REF!</v>
      </c>
      <c r="F101" s="1" t="e">
        <f ca="1">INDIRECT("'["&amp;公示01!#REF!&amp;".xls]表3'!f101")</f>
        <v>#REF!</v>
      </c>
      <c r="G101" t="e">
        <f ca="1">INDIRECT("'["&amp;公示01!#REF!&amp;".xls]表3'!g101")</f>
        <v>#REF!</v>
      </c>
      <c r="H101" t="e">
        <f ca="1">INDIRECT("'["&amp;公示01!#REF!&amp;".xls]表3'!h101")</f>
        <v>#REF!</v>
      </c>
      <c r="I101" t="e">
        <f ca="1">INDIRECT("'["&amp;公示01!#REF!&amp;".xls]表3'!i101")</f>
        <v>#REF!</v>
      </c>
      <c r="J101" t="e">
        <f ca="1">INDIRECT("'["&amp;公示01!#REF!&amp;".xls]表3'!j101")</f>
        <v>#REF!</v>
      </c>
      <c r="K101" t="e">
        <f ca="1">INDIRECT("'["&amp;公示01!#REF!&amp;".xls]表3'!k101")</f>
        <v>#REF!</v>
      </c>
      <c r="L101" t="e">
        <f ca="1">INDIRECT("'["&amp;公示01!#REF!&amp;".xls]表3'!l101")</f>
        <v>#REF!</v>
      </c>
    </row>
    <row r="102" spans="1:12" ht="14.25">
      <c r="A102" t="e">
        <f ca="1">INDIRECT("'["&amp;公示01!#REF!&amp;".xls]表3'!a102")</f>
        <v>#REF!</v>
      </c>
      <c r="B102" s="1" t="e">
        <f ca="1">INDIRECT("'["&amp;公示01!#REF!&amp;".xls]表3'!B102")</f>
        <v>#REF!</v>
      </c>
      <c r="C102" s="1" t="e">
        <f ca="1">INDIRECT("'["&amp;公示01!#REF!&amp;".xls]表3'!c102")</f>
        <v>#REF!</v>
      </c>
      <c r="D102" s="1" t="e">
        <f ca="1">INDIRECT("'["&amp;公示01!#REF!&amp;".xls]表3'!d102")</f>
        <v>#REF!</v>
      </c>
      <c r="E102" s="1" t="e">
        <f ca="1">INDIRECT("'["&amp;公示01!#REF!&amp;".xls]表3'!e102")</f>
        <v>#REF!</v>
      </c>
      <c r="F102" s="1" t="e">
        <f ca="1">INDIRECT("'["&amp;公示01!#REF!&amp;".xls]表3'!f102")</f>
        <v>#REF!</v>
      </c>
      <c r="G102" t="e">
        <f ca="1">INDIRECT("'["&amp;公示01!#REF!&amp;".xls]表3'!g102")</f>
        <v>#REF!</v>
      </c>
      <c r="H102" t="e">
        <f ca="1">INDIRECT("'["&amp;公示01!#REF!&amp;".xls]表3'!h102")</f>
        <v>#REF!</v>
      </c>
      <c r="I102" t="e">
        <f ca="1">INDIRECT("'["&amp;公示01!#REF!&amp;".xls]表3'!i102")</f>
        <v>#REF!</v>
      </c>
      <c r="J102" t="e">
        <f ca="1">INDIRECT("'["&amp;公示01!#REF!&amp;".xls]表3'!j102")</f>
        <v>#REF!</v>
      </c>
      <c r="K102" t="e">
        <f ca="1">INDIRECT("'["&amp;公示01!#REF!&amp;".xls]表3'!k102")</f>
        <v>#REF!</v>
      </c>
      <c r="L102" t="e">
        <f ca="1">INDIRECT("'["&amp;公示01!#REF!&amp;".xls]表3'!l102")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selection activeCell="D24" sqref="D24"/>
    </sheetView>
  </sheetViews>
  <sheetFormatPr defaultColWidth="9.00390625" defaultRowHeight="14.25"/>
  <cols>
    <col min="2" max="6" width="9.00390625" style="1" customWidth="1"/>
  </cols>
  <sheetData>
    <row r="1" spans="1:12" ht="14.25">
      <c r="A1" t="e">
        <f ca="1">INDIRECT("'["&amp;公示01!#REF!&amp;".xls]表5'!a1")</f>
        <v>#REF!</v>
      </c>
      <c r="B1" s="1" t="e">
        <f ca="1">INDIRECT("'["&amp;公示01!#REF!&amp;".xls]表5'!B1")</f>
        <v>#REF!</v>
      </c>
      <c r="C1" s="1" t="e">
        <f ca="1">INDIRECT("'["&amp;公示01!#REF!&amp;".xls]表5'!c1")</f>
        <v>#REF!</v>
      </c>
      <c r="D1" s="1" t="e">
        <f ca="1">INDIRECT("'["&amp;公示01!#REF!&amp;".xls]表5'!d1")</f>
        <v>#REF!</v>
      </c>
      <c r="E1" s="1" t="e">
        <f ca="1">INDIRECT("'["&amp;公示01!#REF!&amp;".xls]表5'!e1")</f>
        <v>#REF!</v>
      </c>
      <c r="F1" s="1" t="e">
        <f ca="1">INDIRECT("'["&amp;公示01!#REF!&amp;".xls]表5'!f1")</f>
        <v>#REF!</v>
      </c>
      <c r="G1" t="e">
        <f ca="1">INDIRECT("'["&amp;公示01!#REF!&amp;".xls]表5'!g1")</f>
        <v>#REF!</v>
      </c>
      <c r="H1" t="e">
        <f ca="1">INDIRECT("'["&amp;公示01!#REF!&amp;".xls]表5'!h1")</f>
        <v>#REF!</v>
      </c>
      <c r="I1" t="e">
        <f ca="1">INDIRECT("'["&amp;公示01!#REF!&amp;".xls]表5'!i1")</f>
        <v>#REF!</v>
      </c>
      <c r="J1" t="e">
        <f ca="1">INDIRECT("'["&amp;公示01!#REF!&amp;".xls]表5'!j1")</f>
        <v>#REF!</v>
      </c>
      <c r="K1" t="e">
        <f ca="1">INDIRECT("'["&amp;公示01!#REF!&amp;".xls]表5'!k1")</f>
        <v>#REF!</v>
      </c>
      <c r="L1" t="e">
        <f ca="1">INDIRECT("'["&amp;公示01!#REF!&amp;".xls]表5'!l1")</f>
        <v>#REF!</v>
      </c>
    </row>
    <row r="2" spans="1:12" ht="14.25">
      <c r="A2" t="e">
        <f ca="1">INDIRECT("'["&amp;公示01!#REF!&amp;".xls]表5'!a2")</f>
        <v>#REF!</v>
      </c>
      <c r="B2" s="1" t="e">
        <f ca="1">INDIRECT("'["&amp;公示01!#REF!&amp;".xls]表5'!B2")</f>
        <v>#REF!</v>
      </c>
      <c r="C2" s="1" t="e">
        <f ca="1">INDIRECT("'["&amp;公示01!#REF!&amp;".xls]表5'!c2")</f>
        <v>#REF!</v>
      </c>
      <c r="D2" s="1" t="e">
        <f ca="1">INDIRECT("'["&amp;公示01!#REF!&amp;".xls]表5'!d2")</f>
        <v>#REF!</v>
      </c>
      <c r="E2" s="1" t="e">
        <f ca="1">INDIRECT("'["&amp;公示01!#REF!&amp;".xls]表5'!e2")</f>
        <v>#REF!</v>
      </c>
      <c r="F2" s="1" t="e">
        <f ca="1">INDIRECT("'["&amp;公示01!#REF!&amp;".xls]表5'!f2")</f>
        <v>#REF!</v>
      </c>
      <c r="G2" t="e">
        <f ca="1">INDIRECT("'["&amp;公示01!#REF!&amp;".xls]表5'!g2")</f>
        <v>#REF!</v>
      </c>
      <c r="H2" t="e">
        <f ca="1">INDIRECT("'["&amp;公示01!#REF!&amp;".xls]表5'!h2")</f>
        <v>#REF!</v>
      </c>
      <c r="I2" t="e">
        <f ca="1">INDIRECT("'["&amp;公示01!#REF!&amp;".xls]表5'!i2")</f>
        <v>#REF!</v>
      </c>
      <c r="J2" t="e">
        <f ca="1">INDIRECT("'["&amp;公示01!#REF!&amp;".xls]表5'!j2")</f>
        <v>#REF!</v>
      </c>
      <c r="K2" t="e">
        <f ca="1">INDIRECT("'["&amp;公示01!#REF!&amp;".xls]表5'!k2")</f>
        <v>#REF!</v>
      </c>
      <c r="L2" t="e">
        <f ca="1">INDIRECT("'["&amp;公示01!#REF!&amp;".xls]表5'!l2")</f>
        <v>#REF!</v>
      </c>
    </row>
    <row r="3" spans="1:12" ht="14.25">
      <c r="A3" t="e">
        <f ca="1">INDIRECT("'["&amp;公示01!#REF!&amp;".xls]表5'!a3")</f>
        <v>#REF!</v>
      </c>
      <c r="B3" s="1" t="e">
        <f ca="1">INDIRECT("'["&amp;公示01!#REF!&amp;".xls]表5'!B3")</f>
        <v>#REF!</v>
      </c>
      <c r="C3" s="1" t="e">
        <f ca="1">INDIRECT("'["&amp;公示01!#REF!&amp;".xls]表5'!c3")</f>
        <v>#REF!</v>
      </c>
      <c r="D3" s="1" t="e">
        <f ca="1">INDIRECT("'["&amp;公示01!#REF!&amp;".xls]表5'!d3")</f>
        <v>#REF!</v>
      </c>
      <c r="E3" s="1" t="e">
        <f ca="1">INDIRECT("'["&amp;公示01!#REF!&amp;".xls]表5'!e3")</f>
        <v>#REF!</v>
      </c>
      <c r="F3" s="1" t="e">
        <f ca="1">INDIRECT("'["&amp;公示01!#REF!&amp;".xls]表5'!f3")</f>
        <v>#REF!</v>
      </c>
      <c r="G3" t="e">
        <f ca="1">INDIRECT("'["&amp;公示01!#REF!&amp;".xls]表5'!g3")</f>
        <v>#REF!</v>
      </c>
      <c r="H3" t="e">
        <f ca="1">INDIRECT("'["&amp;公示01!#REF!&amp;".xls]表5'!h3")</f>
        <v>#REF!</v>
      </c>
      <c r="I3" t="e">
        <f ca="1">INDIRECT("'["&amp;公示01!#REF!&amp;".xls]表5'!i3")</f>
        <v>#REF!</v>
      </c>
      <c r="J3" t="e">
        <f ca="1">INDIRECT("'["&amp;公示01!#REF!&amp;".xls]表5'!j3")</f>
        <v>#REF!</v>
      </c>
      <c r="K3" t="e">
        <f ca="1">INDIRECT("'["&amp;公示01!#REF!&amp;".xls]表5'!k3")</f>
        <v>#REF!</v>
      </c>
      <c r="L3" t="e">
        <f ca="1">INDIRECT("'["&amp;公示01!#REF!&amp;".xls]表5'!l3")</f>
        <v>#REF!</v>
      </c>
    </row>
    <row r="4" spans="1:12" ht="14.25">
      <c r="A4" t="e">
        <f ca="1">INDIRECT("'["&amp;公示01!#REF!&amp;".xls]表5'!a4")</f>
        <v>#REF!</v>
      </c>
      <c r="B4" s="1" t="e">
        <f ca="1">INDIRECT("'["&amp;公示01!#REF!&amp;".xls]表5'!B4")</f>
        <v>#REF!</v>
      </c>
      <c r="C4" s="1" t="e">
        <f ca="1">INDIRECT("'["&amp;公示01!#REF!&amp;".xls]表5'!c4")</f>
        <v>#REF!</v>
      </c>
      <c r="D4" s="1" t="e">
        <f ca="1">INDIRECT("'["&amp;公示01!#REF!&amp;".xls]表5'!d4")</f>
        <v>#REF!</v>
      </c>
      <c r="E4" s="1" t="e">
        <f ca="1">INDIRECT("'["&amp;公示01!#REF!&amp;".xls]表5'!e4")</f>
        <v>#REF!</v>
      </c>
      <c r="F4" s="1" t="e">
        <f ca="1">INDIRECT("'["&amp;公示01!#REF!&amp;".xls]表5'!f4")</f>
        <v>#REF!</v>
      </c>
      <c r="G4" t="e">
        <f ca="1">INDIRECT("'["&amp;公示01!#REF!&amp;".xls]表5'!g4")</f>
        <v>#REF!</v>
      </c>
      <c r="H4" t="e">
        <f ca="1">INDIRECT("'["&amp;公示01!#REF!&amp;".xls]表5'!h4")</f>
        <v>#REF!</v>
      </c>
      <c r="I4" t="e">
        <f ca="1">INDIRECT("'["&amp;公示01!#REF!&amp;".xls]表5'!i4")</f>
        <v>#REF!</v>
      </c>
      <c r="J4" t="e">
        <f ca="1">INDIRECT("'["&amp;公示01!#REF!&amp;".xls]表5'!j4")</f>
        <v>#REF!</v>
      </c>
      <c r="K4" t="e">
        <f ca="1">INDIRECT("'["&amp;公示01!#REF!&amp;".xls]表5'!k4")</f>
        <v>#REF!</v>
      </c>
      <c r="L4" t="e">
        <f ca="1">INDIRECT("'["&amp;公示01!#REF!&amp;".xls]表5'!l4")</f>
        <v>#REF!</v>
      </c>
    </row>
    <row r="5" spans="1:12" ht="14.25">
      <c r="A5" t="e">
        <f ca="1">INDIRECT("'["&amp;公示01!#REF!&amp;".xls]表5'!a5")</f>
        <v>#REF!</v>
      </c>
      <c r="B5" s="1" t="e">
        <f ca="1">INDIRECT("'["&amp;公示01!#REF!&amp;".xls]表5'!B5")</f>
        <v>#REF!</v>
      </c>
      <c r="C5" s="1" t="e">
        <f ca="1">INDIRECT("'["&amp;公示01!#REF!&amp;".xls]表5'!c5")</f>
        <v>#REF!</v>
      </c>
      <c r="D5" s="1" t="e">
        <f ca="1">INDIRECT("'["&amp;公示01!#REF!&amp;".xls]表5'!d5")</f>
        <v>#REF!</v>
      </c>
      <c r="E5" s="1" t="e">
        <f ca="1">INDIRECT("'["&amp;公示01!#REF!&amp;".xls]表5'!e5")</f>
        <v>#REF!</v>
      </c>
      <c r="F5" s="1" t="e">
        <f ca="1">INDIRECT("'["&amp;公示01!#REF!&amp;".xls]表5'!f5")</f>
        <v>#REF!</v>
      </c>
      <c r="G5" t="e">
        <f ca="1">INDIRECT("'["&amp;公示01!#REF!&amp;".xls]表5'!g5")</f>
        <v>#REF!</v>
      </c>
      <c r="H5" t="e">
        <f ca="1">INDIRECT("'["&amp;公示01!#REF!&amp;".xls]表5'!h5")</f>
        <v>#REF!</v>
      </c>
      <c r="I5" t="e">
        <f ca="1">INDIRECT("'["&amp;公示01!#REF!&amp;".xls]表5'!i5")</f>
        <v>#REF!</v>
      </c>
      <c r="J5" t="e">
        <f ca="1">INDIRECT("'["&amp;公示01!#REF!&amp;".xls]表5'!j5")</f>
        <v>#REF!</v>
      </c>
      <c r="K5" t="e">
        <f ca="1">INDIRECT("'["&amp;公示01!#REF!&amp;".xls]表5'!k5")</f>
        <v>#REF!</v>
      </c>
      <c r="L5" t="e">
        <f ca="1">INDIRECT("'["&amp;公示01!#REF!&amp;".xls]表5'!l5")</f>
        <v>#REF!</v>
      </c>
    </row>
    <row r="6" spans="1:12" ht="14.25">
      <c r="A6" t="e">
        <f ca="1">INDIRECT("'["&amp;公示01!#REF!&amp;".xls]表5'!a6")</f>
        <v>#REF!</v>
      </c>
      <c r="B6" s="1" t="e">
        <f ca="1">INDIRECT("'["&amp;公示01!#REF!&amp;".xls]表5'!B6")</f>
        <v>#REF!</v>
      </c>
      <c r="C6" s="1" t="e">
        <f ca="1">INDIRECT("'["&amp;公示01!#REF!&amp;".xls]表5'!c6")</f>
        <v>#REF!</v>
      </c>
      <c r="D6" s="1" t="e">
        <f ca="1">INDIRECT("'["&amp;公示01!#REF!&amp;".xls]表5'!d6")</f>
        <v>#REF!</v>
      </c>
      <c r="E6" s="1" t="e">
        <f ca="1">INDIRECT("'["&amp;公示01!#REF!&amp;".xls]表5'!e6")</f>
        <v>#REF!</v>
      </c>
      <c r="F6" s="1" t="e">
        <f ca="1">INDIRECT("'["&amp;公示01!#REF!&amp;".xls]表5'!f6")</f>
        <v>#REF!</v>
      </c>
      <c r="G6" t="e">
        <f ca="1">INDIRECT("'["&amp;公示01!#REF!&amp;".xls]表5'!g6")</f>
        <v>#REF!</v>
      </c>
      <c r="H6" t="e">
        <f ca="1">INDIRECT("'["&amp;公示01!#REF!&amp;".xls]表5'!h6")</f>
        <v>#REF!</v>
      </c>
      <c r="I6" t="e">
        <f ca="1">INDIRECT("'["&amp;公示01!#REF!&amp;".xls]表5'!i6")</f>
        <v>#REF!</v>
      </c>
      <c r="J6" t="e">
        <f ca="1">INDIRECT("'["&amp;公示01!#REF!&amp;".xls]表5'!j6")</f>
        <v>#REF!</v>
      </c>
      <c r="K6" t="e">
        <f ca="1">INDIRECT("'["&amp;公示01!#REF!&amp;".xls]表5'!k6")</f>
        <v>#REF!</v>
      </c>
      <c r="L6" t="e">
        <f ca="1">INDIRECT("'["&amp;公示01!#REF!&amp;".xls]表5'!l6")</f>
        <v>#REF!</v>
      </c>
    </row>
    <row r="7" spans="1:12" ht="14.25">
      <c r="A7" t="e">
        <f ca="1">INDIRECT("'["&amp;公示01!#REF!&amp;".xls]表5'!a7")</f>
        <v>#REF!</v>
      </c>
      <c r="B7" s="1" t="e">
        <f ca="1">INDIRECT("'["&amp;公示01!#REF!&amp;".xls]表5'!B7")</f>
        <v>#REF!</v>
      </c>
      <c r="C7" s="1" t="e">
        <f ca="1">INDIRECT("'["&amp;公示01!#REF!&amp;".xls]表5'!c7")</f>
        <v>#REF!</v>
      </c>
      <c r="D7" s="1" t="e">
        <f ca="1">INDIRECT("'["&amp;公示01!#REF!&amp;".xls]表5'!d7")</f>
        <v>#REF!</v>
      </c>
      <c r="E7" s="1" t="e">
        <f ca="1">INDIRECT("'["&amp;公示01!#REF!&amp;".xls]表5'!e7")</f>
        <v>#REF!</v>
      </c>
      <c r="F7" s="1" t="e">
        <f ca="1">INDIRECT("'["&amp;公示01!#REF!&amp;".xls]表5'!f7")</f>
        <v>#REF!</v>
      </c>
      <c r="G7" t="e">
        <f ca="1">INDIRECT("'["&amp;公示01!#REF!&amp;".xls]表5'!g7")</f>
        <v>#REF!</v>
      </c>
      <c r="H7" t="e">
        <f ca="1">INDIRECT("'["&amp;公示01!#REF!&amp;".xls]表5'!h7")</f>
        <v>#REF!</v>
      </c>
      <c r="I7" t="e">
        <f ca="1">INDIRECT("'["&amp;公示01!#REF!&amp;".xls]表5'!i7")</f>
        <v>#REF!</v>
      </c>
      <c r="J7" t="e">
        <f ca="1">INDIRECT("'["&amp;公示01!#REF!&amp;".xls]表5'!j7")</f>
        <v>#REF!</v>
      </c>
      <c r="K7" t="e">
        <f ca="1">INDIRECT("'["&amp;公示01!#REF!&amp;".xls]表5'!k7")</f>
        <v>#REF!</v>
      </c>
      <c r="L7" t="e">
        <f ca="1">INDIRECT("'["&amp;公示01!#REF!&amp;".xls]表5'!l7")</f>
        <v>#REF!</v>
      </c>
    </row>
    <row r="8" spans="1:12" ht="14.25">
      <c r="A8" t="e">
        <f ca="1">INDIRECT("'["&amp;公示01!#REF!&amp;".xls]表5'!a8")</f>
        <v>#REF!</v>
      </c>
      <c r="B8" s="1" t="e">
        <f ca="1">INDIRECT("'["&amp;公示01!#REF!&amp;".xls]表5'!B8")</f>
        <v>#REF!</v>
      </c>
      <c r="C8" s="1" t="e">
        <f ca="1">INDIRECT("'["&amp;公示01!#REF!&amp;".xls]表5'!c8")</f>
        <v>#REF!</v>
      </c>
      <c r="D8" s="1" t="e">
        <f ca="1">INDIRECT("'["&amp;公示01!#REF!&amp;".xls]表5'!d8")</f>
        <v>#REF!</v>
      </c>
      <c r="E8" s="1" t="e">
        <f ca="1">INDIRECT("'["&amp;公示01!#REF!&amp;".xls]表5'!e8")</f>
        <v>#REF!</v>
      </c>
      <c r="F8" s="1" t="e">
        <f ca="1">INDIRECT("'["&amp;公示01!#REF!&amp;".xls]表5'!f8")</f>
        <v>#REF!</v>
      </c>
      <c r="G8" t="e">
        <f ca="1">INDIRECT("'["&amp;公示01!#REF!&amp;".xls]表5'!g8")</f>
        <v>#REF!</v>
      </c>
      <c r="H8" t="e">
        <f ca="1">INDIRECT("'["&amp;公示01!#REF!&amp;".xls]表5'!h8")</f>
        <v>#REF!</v>
      </c>
      <c r="I8" t="e">
        <f ca="1">INDIRECT("'["&amp;公示01!#REF!&amp;".xls]表5'!i8")</f>
        <v>#REF!</v>
      </c>
      <c r="J8" t="e">
        <f ca="1">INDIRECT("'["&amp;公示01!#REF!&amp;".xls]表5'!j8")</f>
        <v>#REF!</v>
      </c>
      <c r="K8" t="e">
        <f ca="1">INDIRECT("'["&amp;公示01!#REF!&amp;".xls]表5'!k8")</f>
        <v>#REF!</v>
      </c>
      <c r="L8" t="e">
        <f ca="1">INDIRECT("'["&amp;公示01!#REF!&amp;".xls]表5'!l8")</f>
        <v>#REF!</v>
      </c>
    </row>
    <row r="9" spans="1:12" ht="14.25">
      <c r="A9" t="e">
        <f ca="1">INDIRECT("'["&amp;公示01!#REF!&amp;".xls]表5'!a9")</f>
        <v>#REF!</v>
      </c>
      <c r="B9" s="1" t="e">
        <f ca="1">INDIRECT("'["&amp;公示01!#REF!&amp;".xls]表5'!B9")</f>
        <v>#REF!</v>
      </c>
      <c r="C9" s="1" t="e">
        <f ca="1">INDIRECT("'["&amp;公示01!#REF!&amp;".xls]表5'!c9")</f>
        <v>#REF!</v>
      </c>
      <c r="D9" s="1" t="e">
        <f ca="1">INDIRECT("'["&amp;公示01!#REF!&amp;".xls]表5'!d9")</f>
        <v>#REF!</v>
      </c>
      <c r="E9" s="1" t="e">
        <f ca="1">INDIRECT("'["&amp;公示01!#REF!&amp;".xls]表5'!e9")</f>
        <v>#REF!</v>
      </c>
      <c r="F9" s="1" t="e">
        <f ca="1">INDIRECT("'["&amp;公示01!#REF!&amp;".xls]表5'!f9")</f>
        <v>#REF!</v>
      </c>
      <c r="G9" t="e">
        <f ca="1">INDIRECT("'["&amp;公示01!#REF!&amp;".xls]表5'!g9")</f>
        <v>#REF!</v>
      </c>
      <c r="H9" t="e">
        <f ca="1">INDIRECT("'["&amp;公示01!#REF!&amp;".xls]表5'!h9")</f>
        <v>#REF!</v>
      </c>
      <c r="I9" t="e">
        <f ca="1">INDIRECT("'["&amp;公示01!#REF!&amp;".xls]表5'!i9")</f>
        <v>#REF!</v>
      </c>
      <c r="J9" t="e">
        <f ca="1">INDIRECT("'["&amp;公示01!#REF!&amp;".xls]表5'!j9")</f>
        <v>#REF!</v>
      </c>
      <c r="K9" t="e">
        <f ca="1">INDIRECT("'["&amp;公示01!#REF!&amp;".xls]表5'!k9")</f>
        <v>#REF!</v>
      </c>
      <c r="L9" t="e">
        <f ca="1">INDIRECT("'["&amp;公示01!#REF!&amp;".xls]表5'!l9")</f>
        <v>#REF!</v>
      </c>
    </row>
    <row r="10" spans="1:12" ht="14.25">
      <c r="A10" t="e">
        <f ca="1">INDIRECT("'["&amp;公示01!#REF!&amp;".xls]表5'!a10")</f>
        <v>#REF!</v>
      </c>
      <c r="B10" s="1" t="e">
        <f ca="1">INDIRECT("'["&amp;公示01!#REF!&amp;".xls]表5'!B10")</f>
        <v>#REF!</v>
      </c>
      <c r="C10" s="1" t="e">
        <f ca="1">INDIRECT("'["&amp;公示01!#REF!&amp;".xls]表5'!c10")</f>
        <v>#REF!</v>
      </c>
      <c r="D10" s="1" t="e">
        <f ca="1">INDIRECT("'["&amp;公示01!#REF!&amp;".xls]表5'!d10")</f>
        <v>#REF!</v>
      </c>
      <c r="E10" s="1" t="e">
        <f ca="1">INDIRECT("'["&amp;公示01!#REF!&amp;".xls]表5'!e10")</f>
        <v>#REF!</v>
      </c>
      <c r="F10" s="1" t="e">
        <f ca="1">INDIRECT("'["&amp;公示01!#REF!&amp;".xls]表5'!f10")</f>
        <v>#REF!</v>
      </c>
      <c r="G10" t="e">
        <f ca="1">INDIRECT("'["&amp;公示01!#REF!&amp;".xls]表5'!g10")</f>
        <v>#REF!</v>
      </c>
      <c r="H10" t="e">
        <f ca="1">INDIRECT("'["&amp;公示01!#REF!&amp;".xls]表5'!h10")</f>
        <v>#REF!</v>
      </c>
      <c r="I10" t="e">
        <f ca="1">INDIRECT("'["&amp;公示01!#REF!&amp;".xls]表5'!i10")</f>
        <v>#REF!</v>
      </c>
      <c r="J10" t="e">
        <f ca="1">INDIRECT("'["&amp;公示01!#REF!&amp;".xls]表5'!j10")</f>
        <v>#REF!</v>
      </c>
      <c r="K10" t="e">
        <f ca="1">INDIRECT("'["&amp;公示01!#REF!&amp;".xls]表5'!k10")</f>
        <v>#REF!</v>
      </c>
      <c r="L10" t="e">
        <f ca="1">INDIRECT("'["&amp;公示01!#REF!&amp;".xls]表5'!l10")</f>
        <v>#REF!</v>
      </c>
    </row>
    <row r="11" spans="1:12" ht="14.25">
      <c r="A11" t="e">
        <f ca="1">INDIRECT("'["&amp;公示01!#REF!&amp;".xls]表5'!a11")</f>
        <v>#REF!</v>
      </c>
      <c r="B11" s="1" t="e">
        <f ca="1">INDIRECT("'["&amp;公示01!#REF!&amp;".xls]表5'!B11")</f>
        <v>#REF!</v>
      </c>
      <c r="C11" s="1" t="e">
        <f ca="1">INDIRECT("'["&amp;公示01!#REF!&amp;".xls]表5'!c11")</f>
        <v>#REF!</v>
      </c>
      <c r="D11" s="1" t="e">
        <f ca="1">INDIRECT("'["&amp;公示01!#REF!&amp;".xls]表5'!d11")</f>
        <v>#REF!</v>
      </c>
      <c r="E11" s="1" t="e">
        <f ca="1">INDIRECT("'["&amp;公示01!#REF!&amp;".xls]表5'!e11")</f>
        <v>#REF!</v>
      </c>
      <c r="F11" s="1" t="e">
        <f ca="1">INDIRECT("'["&amp;公示01!#REF!&amp;".xls]表5'!f11")</f>
        <v>#REF!</v>
      </c>
      <c r="G11" t="e">
        <f ca="1">INDIRECT("'["&amp;公示01!#REF!&amp;".xls]表5'!g11")</f>
        <v>#REF!</v>
      </c>
      <c r="H11" t="e">
        <f ca="1">INDIRECT("'["&amp;公示01!#REF!&amp;".xls]表5'!h11")</f>
        <v>#REF!</v>
      </c>
      <c r="I11" t="e">
        <f ca="1">INDIRECT("'["&amp;公示01!#REF!&amp;".xls]表5'!i11")</f>
        <v>#REF!</v>
      </c>
      <c r="J11" t="e">
        <f ca="1">INDIRECT("'["&amp;公示01!#REF!&amp;".xls]表5'!j11")</f>
        <v>#REF!</v>
      </c>
      <c r="K11" t="e">
        <f ca="1">INDIRECT("'["&amp;公示01!#REF!&amp;".xls]表5'!k11")</f>
        <v>#REF!</v>
      </c>
      <c r="L11" t="e">
        <f ca="1">INDIRECT("'["&amp;公示01!#REF!&amp;".xls]表5'!l11")</f>
        <v>#REF!</v>
      </c>
    </row>
    <row r="12" spans="1:12" ht="14.25">
      <c r="A12" t="e">
        <f ca="1">INDIRECT("'["&amp;公示01!#REF!&amp;".xls]表5'!a12")</f>
        <v>#REF!</v>
      </c>
      <c r="B12" s="1" t="e">
        <f ca="1">INDIRECT("'["&amp;公示01!#REF!&amp;".xls]表5'!B12")</f>
        <v>#REF!</v>
      </c>
      <c r="C12" s="1" t="e">
        <f ca="1">INDIRECT("'["&amp;公示01!#REF!&amp;".xls]表5'!c12")</f>
        <v>#REF!</v>
      </c>
      <c r="D12" s="1" t="e">
        <f ca="1">INDIRECT("'["&amp;公示01!#REF!&amp;".xls]表5'!d12")</f>
        <v>#REF!</v>
      </c>
      <c r="E12" s="1" t="e">
        <f ca="1">INDIRECT("'["&amp;公示01!#REF!&amp;".xls]表5'!e12")</f>
        <v>#REF!</v>
      </c>
      <c r="F12" s="1" t="e">
        <f ca="1">INDIRECT("'["&amp;公示01!#REF!&amp;".xls]表5'!f12")</f>
        <v>#REF!</v>
      </c>
      <c r="G12" t="e">
        <f ca="1">INDIRECT("'["&amp;公示01!#REF!&amp;".xls]表5'!g12")</f>
        <v>#REF!</v>
      </c>
      <c r="H12" t="e">
        <f ca="1">INDIRECT("'["&amp;公示01!#REF!&amp;".xls]表5'!h12")</f>
        <v>#REF!</v>
      </c>
      <c r="I12" t="e">
        <f ca="1">INDIRECT("'["&amp;公示01!#REF!&amp;".xls]表5'!i12")</f>
        <v>#REF!</v>
      </c>
      <c r="J12" t="e">
        <f ca="1">INDIRECT("'["&amp;公示01!#REF!&amp;".xls]表5'!j12")</f>
        <v>#REF!</v>
      </c>
      <c r="K12" t="e">
        <f ca="1">INDIRECT("'["&amp;公示01!#REF!&amp;".xls]表5'!k12")</f>
        <v>#REF!</v>
      </c>
      <c r="L12" t="e">
        <f ca="1">INDIRECT("'["&amp;公示01!#REF!&amp;".xls]表5'!l12")</f>
        <v>#REF!</v>
      </c>
    </row>
    <row r="13" spans="1:12" ht="14.25">
      <c r="A13" t="e">
        <f ca="1">INDIRECT("'["&amp;公示01!#REF!&amp;".xls]表5'!a13")</f>
        <v>#REF!</v>
      </c>
      <c r="B13" s="1" t="e">
        <f ca="1">INDIRECT("'["&amp;公示01!#REF!&amp;".xls]表5'!B13")</f>
        <v>#REF!</v>
      </c>
      <c r="C13" s="1" t="e">
        <f ca="1">INDIRECT("'["&amp;公示01!#REF!&amp;".xls]表5'!c13")</f>
        <v>#REF!</v>
      </c>
      <c r="D13" s="1" t="e">
        <f ca="1">INDIRECT("'["&amp;公示01!#REF!&amp;".xls]表5'!d13")</f>
        <v>#REF!</v>
      </c>
      <c r="E13" s="1" t="e">
        <f ca="1">INDIRECT("'["&amp;公示01!#REF!&amp;".xls]表5'!e13")</f>
        <v>#REF!</v>
      </c>
      <c r="F13" s="1" t="e">
        <f ca="1">INDIRECT("'["&amp;公示01!#REF!&amp;".xls]表5'!f13")</f>
        <v>#REF!</v>
      </c>
      <c r="G13" t="e">
        <f ca="1">INDIRECT("'["&amp;公示01!#REF!&amp;".xls]表5'!g13")</f>
        <v>#REF!</v>
      </c>
      <c r="H13" t="e">
        <f ca="1">INDIRECT("'["&amp;公示01!#REF!&amp;".xls]表5'!h13")</f>
        <v>#REF!</v>
      </c>
      <c r="I13" t="e">
        <f ca="1">INDIRECT("'["&amp;公示01!#REF!&amp;".xls]表5'!i13")</f>
        <v>#REF!</v>
      </c>
      <c r="J13" t="e">
        <f ca="1">INDIRECT("'["&amp;公示01!#REF!&amp;".xls]表5'!j13")</f>
        <v>#REF!</v>
      </c>
      <c r="K13" t="e">
        <f ca="1">INDIRECT("'["&amp;公示01!#REF!&amp;".xls]表5'!k13")</f>
        <v>#REF!</v>
      </c>
      <c r="L13" t="e">
        <f ca="1">INDIRECT("'["&amp;公示01!#REF!&amp;".xls]表5'!l13")</f>
        <v>#REF!</v>
      </c>
    </row>
    <row r="14" spans="1:12" ht="14.25">
      <c r="A14" t="e">
        <f ca="1">INDIRECT("'["&amp;公示01!#REF!&amp;".xls]表5'!a14")</f>
        <v>#REF!</v>
      </c>
      <c r="B14" s="1" t="e">
        <f ca="1">INDIRECT("'["&amp;公示01!#REF!&amp;".xls]表5'!B14")</f>
        <v>#REF!</v>
      </c>
      <c r="C14" s="1" t="e">
        <f ca="1">INDIRECT("'["&amp;公示01!#REF!&amp;".xls]表5'!c14")</f>
        <v>#REF!</v>
      </c>
      <c r="D14" s="1" t="e">
        <f ca="1">INDIRECT("'["&amp;公示01!#REF!&amp;".xls]表5'!d14")</f>
        <v>#REF!</v>
      </c>
      <c r="E14" s="1" t="e">
        <f ca="1">INDIRECT("'["&amp;公示01!#REF!&amp;".xls]表5'!e14")</f>
        <v>#REF!</v>
      </c>
      <c r="F14" s="1" t="e">
        <f ca="1">INDIRECT("'["&amp;公示01!#REF!&amp;".xls]表5'!f14")</f>
        <v>#REF!</v>
      </c>
      <c r="G14" t="e">
        <f ca="1">INDIRECT("'["&amp;公示01!#REF!&amp;".xls]表5'!g14")</f>
        <v>#REF!</v>
      </c>
      <c r="H14" t="e">
        <f ca="1">INDIRECT("'["&amp;公示01!#REF!&amp;".xls]表5'!h14")</f>
        <v>#REF!</v>
      </c>
      <c r="I14" t="e">
        <f ca="1">INDIRECT("'["&amp;公示01!#REF!&amp;".xls]表5'!i14")</f>
        <v>#REF!</v>
      </c>
      <c r="J14" t="e">
        <f ca="1">INDIRECT("'["&amp;公示01!#REF!&amp;".xls]表5'!j14")</f>
        <v>#REF!</v>
      </c>
      <c r="K14" t="e">
        <f ca="1">INDIRECT("'["&amp;公示01!#REF!&amp;".xls]表5'!k14")</f>
        <v>#REF!</v>
      </c>
      <c r="L14" t="e">
        <f ca="1">INDIRECT("'["&amp;公示01!#REF!&amp;".xls]表5'!l14")</f>
        <v>#REF!</v>
      </c>
    </row>
    <row r="15" spans="1:12" ht="14.25">
      <c r="A15" t="e">
        <f ca="1">INDIRECT("'["&amp;公示01!#REF!&amp;".xls]表5'!a15")</f>
        <v>#REF!</v>
      </c>
      <c r="B15" s="1" t="e">
        <f ca="1">INDIRECT("'["&amp;公示01!#REF!&amp;".xls]表5'!B15")</f>
        <v>#REF!</v>
      </c>
      <c r="C15" s="1" t="e">
        <f ca="1">INDIRECT("'["&amp;公示01!#REF!&amp;".xls]表5'!c15")</f>
        <v>#REF!</v>
      </c>
      <c r="D15" s="1" t="e">
        <f ca="1">INDIRECT("'["&amp;公示01!#REF!&amp;".xls]表5'!d15")</f>
        <v>#REF!</v>
      </c>
      <c r="E15" s="1" t="e">
        <f ca="1">INDIRECT("'["&amp;公示01!#REF!&amp;".xls]表5'!e15")</f>
        <v>#REF!</v>
      </c>
      <c r="F15" s="1" t="e">
        <f ca="1">INDIRECT("'["&amp;公示01!#REF!&amp;".xls]表5'!f15")</f>
        <v>#REF!</v>
      </c>
      <c r="G15" t="e">
        <f ca="1">INDIRECT("'["&amp;公示01!#REF!&amp;".xls]表5'!g15")</f>
        <v>#REF!</v>
      </c>
      <c r="H15" t="e">
        <f ca="1">INDIRECT("'["&amp;公示01!#REF!&amp;".xls]表5'!h15")</f>
        <v>#REF!</v>
      </c>
      <c r="I15" t="e">
        <f ca="1">INDIRECT("'["&amp;公示01!#REF!&amp;".xls]表5'!i15")</f>
        <v>#REF!</v>
      </c>
      <c r="J15" t="e">
        <f ca="1">INDIRECT("'["&amp;公示01!#REF!&amp;".xls]表5'!j15")</f>
        <v>#REF!</v>
      </c>
      <c r="K15" t="e">
        <f ca="1">INDIRECT("'["&amp;公示01!#REF!&amp;".xls]表5'!k15")</f>
        <v>#REF!</v>
      </c>
      <c r="L15" t="e">
        <f ca="1">INDIRECT("'["&amp;公示01!#REF!&amp;".xls]表5'!l15")</f>
        <v>#REF!</v>
      </c>
    </row>
    <row r="16" spans="1:12" ht="14.25">
      <c r="A16" t="e">
        <f ca="1">INDIRECT("'["&amp;公示01!#REF!&amp;".xls]表5'!a16")</f>
        <v>#REF!</v>
      </c>
      <c r="B16" s="1" t="e">
        <f ca="1">INDIRECT("'["&amp;公示01!#REF!&amp;".xls]表5'!B16")</f>
        <v>#REF!</v>
      </c>
      <c r="C16" s="1" t="e">
        <f ca="1">INDIRECT("'["&amp;公示01!#REF!&amp;".xls]表5'!c16")</f>
        <v>#REF!</v>
      </c>
      <c r="D16" s="1" t="e">
        <f ca="1">INDIRECT("'["&amp;公示01!#REF!&amp;".xls]表5'!d16")</f>
        <v>#REF!</v>
      </c>
      <c r="E16" s="1" t="e">
        <f ca="1">INDIRECT("'["&amp;公示01!#REF!&amp;".xls]表5'!e16")</f>
        <v>#REF!</v>
      </c>
      <c r="F16" s="1" t="e">
        <f ca="1">INDIRECT("'["&amp;公示01!#REF!&amp;".xls]表5'!f16")</f>
        <v>#REF!</v>
      </c>
      <c r="G16" t="e">
        <f ca="1">INDIRECT("'["&amp;公示01!#REF!&amp;".xls]表5'!g16")</f>
        <v>#REF!</v>
      </c>
      <c r="H16" t="e">
        <f ca="1">INDIRECT("'["&amp;公示01!#REF!&amp;".xls]表5'!h16")</f>
        <v>#REF!</v>
      </c>
      <c r="I16" t="e">
        <f ca="1">INDIRECT("'["&amp;公示01!#REF!&amp;".xls]表5'!i16")</f>
        <v>#REF!</v>
      </c>
      <c r="J16" t="e">
        <f ca="1">INDIRECT("'["&amp;公示01!#REF!&amp;".xls]表5'!j16")</f>
        <v>#REF!</v>
      </c>
      <c r="K16" t="e">
        <f ca="1">INDIRECT("'["&amp;公示01!#REF!&amp;".xls]表5'!k16")</f>
        <v>#REF!</v>
      </c>
      <c r="L16" t="e">
        <f ca="1">INDIRECT("'["&amp;公示01!#REF!&amp;".xls]表5'!l16")</f>
        <v>#REF!</v>
      </c>
    </row>
    <row r="17" spans="1:12" ht="14.25">
      <c r="A17" t="e">
        <f ca="1">INDIRECT("'["&amp;公示01!#REF!&amp;".xls]表5'!a17")</f>
        <v>#REF!</v>
      </c>
      <c r="B17" s="1" t="e">
        <f ca="1">INDIRECT("'["&amp;公示01!#REF!&amp;".xls]表5'!B17")</f>
        <v>#REF!</v>
      </c>
      <c r="C17" s="1" t="e">
        <f ca="1">INDIRECT("'["&amp;公示01!#REF!&amp;".xls]表5'!c17")</f>
        <v>#REF!</v>
      </c>
      <c r="D17" s="1" t="e">
        <f ca="1">INDIRECT("'["&amp;公示01!#REF!&amp;".xls]表5'!d17")</f>
        <v>#REF!</v>
      </c>
      <c r="E17" s="1" t="e">
        <f ca="1">INDIRECT("'["&amp;公示01!#REF!&amp;".xls]表5'!e17")</f>
        <v>#REF!</v>
      </c>
      <c r="F17" s="1" t="e">
        <f ca="1">INDIRECT("'["&amp;公示01!#REF!&amp;".xls]表5'!f17")</f>
        <v>#REF!</v>
      </c>
      <c r="G17" t="e">
        <f ca="1">INDIRECT("'["&amp;公示01!#REF!&amp;".xls]表5'!g17")</f>
        <v>#REF!</v>
      </c>
      <c r="H17" t="e">
        <f ca="1">INDIRECT("'["&amp;公示01!#REF!&amp;".xls]表5'!h17")</f>
        <v>#REF!</v>
      </c>
      <c r="I17" t="e">
        <f ca="1">INDIRECT("'["&amp;公示01!#REF!&amp;".xls]表5'!i17")</f>
        <v>#REF!</v>
      </c>
      <c r="J17" t="e">
        <f ca="1">INDIRECT("'["&amp;公示01!#REF!&amp;".xls]表5'!j17")</f>
        <v>#REF!</v>
      </c>
      <c r="K17" t="e">
        <f ca="1">INDIRECT("'["&amp;公示01!#REF!&amp;".xls]表5'!k17")</f>
        <v>#REF!</v>
      </c>
      <c r="L17" t="e">
        <f ca="1">INDIRECT("'["&amp;公示01!#REF!&amp;".xls]表5'!l17")</f>
        <v>#REF!</v>
      </c>
    </row>
    <row r="18" spans="1:12" ht="14.25">
      <c r="A18" t="e">
        <f ca="1">INDIRECT("'["&amp;公示01!#REF!&amp;".xls]表5'!a18")</f>
        <v>#REF!</v>
      </c>
      <c r="B18" s="1" t="e">
        <f ca="1">INDIRECT("'["&amp;公示01!#REF!&amp;".xls]表5'!B18")</f>
        <v>#REF!</v>
      </c>
      <c r="C18" s="1" t="e">
        <f ca="1">INDIRECT("'["&amp;公示01!#REF!&amp;".xls]表5'!c18")</f>
        <v>#REF!</v>
      </c>
      <c r="D18" s="1" t="e">
        <f ca="1">INDIRECT("'["&amp;公示01!#REF!&amp;".xls]表5'!d18")</f>
        <v>#REF!</v>
      </c>
      <c r="E18" s="1" t="e">
        <f ca="1">INDIRECT("'["&amp;公示01!#REF!&amp;".xls]表5'!e18")</f>
        <v>#REF!</v>
      </c>
      <c r="F18" s="1" t="e">
        <f ca="1">INDIRECT("'["&amp;公示01!#REF!&amp;".xls]表5'!f18")</f>
        <v>#REF!</v>
      </c>
      <c r="G18" t="e">
        <f ca="1">INDIRECT("'["&amp;公示01!#REF!&amp;".xls]表5'!g18")</f>
        <v>#REF!</v>
      </c>
      <c r="H18" t="e">
        <f ca="1">INDIRECT("'["&amp;公示01!#REF!&amp;".xls]表5'!h18")</f>
        <v>#REF!</v>
      </c>
      <c r="I18" t="e">
        <f ca="1">INDIRECT("'["&amp;公示01!#REF!&amp;".xls]表5'!i18")</f>
        <v>#REF!</v>
      </c>
      <c r="J18" t="e">
        <f ca="1">INDIRECT("'["&amp;公示01!#REF!&amp;".xls]表5'!j18")</f>
        <v>#REF!</v>
      </c>
      <c r="K18" t="e">
        <f ca="1">INDIRECT("'["&amp;公示01!#REF!&amp;".xls]表5'!k18")</f>
        <v>#REF!</v>
      </c>
      <c r="L18" t="e">
        <f ca="1">INDIRECT("'["&amp;公示01!#REF!&amp;".xls]表5'!l18")</f>
        <v>#REF!</v>
      </c>
    </row>
    <row r="19" spans="1:12" ht="14.25">
      <c r="A19" t="e">
        <f ca="1">INDIRECT("'["&amp;公示01!#REF!&amp;".xls]表5'!a19")</f>
        <v>#REF!</v>
      </c>
      <c r="B19" s="1" t="e">
        <f ca="1">INDIRECT("'["&amp;公示01!#REF!&amp;".xls]表5'!B19")</f>
        <v>#REF!</v>
      </c>
      <c r="C19" s="1" t="e">
        <f ca="1">INDIRECT("'["&amp;公示01!#REF!&amp;".xls]表5'!c19")</f>
        <v>#REF!</v>
      </c>
      <c r="D19" s="1" t="e">
        <f ca="1">INDIRECT("'["&amp;公示01!#REF!&amp;".xls]表5'!d19")</f>
        <v>#REF!</v>
      </c>
      <c r="E19" s="1" t="e">
        <f ca="1">INDIRECT("'["&amp;公示01!#REF!&amp;".xls]表5'!e19")</f>
        <v>#REF!</v>
      </c>
      <c r="F19" s="1" t="e">
        <f ca="1">INDIRECT("'["&amp;公示01!#REF!&amp;".xls]表5'!f19")</f>
        <v>#REF!</v>
      </c>
      <c r="G19" t="e">
        <f ca="1">INDIRECT("'["&amp;公示01!#REF!&amp;".xls]表5'!g19")</f>
        <v>#REF!</v>
      </c>
      <c r="H19" t="e">
        <f ca="1">INDIRECT("'["&amp;公示01!#REF!&amp;".xls]表5'!h19")</f>
        <v>#REF!</v>
      </c>
      <c r="I19" t="e">
        <f ca="1">INDIRECT("'["&amp;公示01!#REF!&amp;".xls]表5'!i19")</f>
        <v>#REF!</v>
      </c>
      <c r="J19" t="e">
        <f ca="1">INDIRECT("'["&amp;公示01!#REF!&amp;".xls]表5'!j19")</f>
        <v>#REF!</v>
      </c>
      <c r="K19" t="e">
        <f ca="1">INDIRECT("'["&amp;公示01!#REF!&amp;".xls]表5'!k19")</f>
        <v>#REF!</v>
      </c>
      <c r="L19" t="e">
        <f ca="1">INDIRECT("'["&amp;公示01!#REF!&amp;".xls]表5'!l19")</f>
        <v>#REF!</v>
      </c>
    </row>
    <row r="20" spans="1:12" ht="14.25">
      <c r="A20" t="e">
        <f ca="1">INDIRECT("'["&amp;公示01!#REF!&amp;".xls]表5'!a20")</f>
        <v>#REF!</v>
      </c>
      <c r="B20" s="1" t="e">
        <f ca="1">INDIRECT("'["&amp;公示01!#REF!&amp;".xls]表5'!B20")</f>
        <v>#REF!</v>
      </c>
      <c r="C20" s="1" t="e">
        <f ca="1">INDIRECT("'["&amp;公示01!#REF!&amp;".xls]表5'!c20")</f>
        <v>#REF!</v>
      </c>
      <c r="D20" s="1" t="e">
        <f ca="1">INDIRECT("'["&amp;公示01!#REF!&amp;".xls]表5'!d20")</f>
        <v>#REF!</v>
      </c>
      <c r="E20" s="1" t="e">
        <f ca="1">INDIRECT("'["&amp;公示01!#REF!&amp;".xls]表5'!e20")</f>
        <v>#REF!</v>
      </c>
      <c r="F20" s="1" t="e">
        <f ca="1">INDIRECT("'["&amp;公示01!#REF!&amp;".xls]表5'!f20")</f>
        <v>#REF!</v>
      </c>
      <c r="G20" t="e">
        <f ca="1">INDIRECT("'["&amp;公示01!#REF!&amp;".xls]表5'!g20")</f>
        <v>#REF!</v>
      </c>
      <c r="H20" t="e">
        <f ca="1">INDIRECT("'["&amp;公示01!#REF!&amp;".xls]表5'!h20")</f>
        <v>#REF!</v>
      </c>
      <c r="I20" t="e">
        <f ca="1">INDIRECT("'["&amp;公示01!#REF!&amp;".xls]表5'!i20")</f>
        <v>#REF!</v>
      </c>
      <c r="J20" t="e">
        <f ca="1">INDIRECT("'["&amp;公示01!#REF!&amp;".xls]表5'!j20")</f>
        <v>#REF!</v>
      </c>
      <c r="K20" t="e">
        <f ca="1">INDIRECT("'["&amp;公示01!#REF!&amp;".xls]表5'!k20")</f>
        <v>#REF!</v>
      </c>
      <c r="L20" t="e">
        <f ca="1">INDIRECT("'["&amp;公示01!#REF!&amp;".xls]表5'!l20")</f>
        <v>#REF!</v>
      </c>
    </row>
    <row r="21" spans="1:12" ht="14.25">
      <c r="A21" t="e">
        <f ca="1">INDIRECT("'["&amp;公示01!#REF!&amp;".xls]表5'!a21")</f>
        <v>#REF!</v>
      </c>
      <c r="B21" s="1" t="e">
        <f ca="1">INDIRECT("'["&amp;公示01!#REF!&amp;".xls]表5'!B21")</f>
        <v>#REF!</v>
      </c>
      <c r="C21" s="1" t="e">
        <f ca="1">INDIRECT("'["&amp;公示01!#REF!&amp;".xls]表5'!c21")</f>
        <v>#REF!</v>
      </c>
      <c r="D21" s="1" t="e">
        <f ca="1">INDIRECT("'["&amp;公示01!#REF!&amp;".xls]表5'!d21")</f>
        <v>#REF!</v>
      </c>
      <c r="E21" s="1" t="e">
        <f ca="1">INDIRECT("'["&amp;公示01!#REF!&amp;".xls]表5'!e21")</f>
        <v>#REF!</v>
      </c>
      <c r="F21" s="1" t="e">
        <f ca="1">INDIRECT("'["&amp;公示01!#REF!&amp;".xls]表5'!f21")</f>
        <v>#REF!</v>
      </c>
      <c r="G21" t="e">
        <f ca="1">INDIRECT("'["&amp;公示01!#REF!&amp;".xls]表5'!g21")</f>
        <v>#REF!</v>
      </c>
      <c r="H21" t="e">
        <f ca="1">INDIRECT("'["&amp;公示01!#REF!&amp;".xls]表5'!h21")</f>
        <v>#REF!</v>
      </c>
      <c r="I21" t="e">
        <f ca="1">INDIRECT("'["&amp;公示01!#REF!&amp;".xls]表5'!i21")</f>
        <v>#REF!</v>
      </c>
      <c r="J21" t="e">
        <f ca="1">INDIRECT("'["&amp;公示01!#REF!&amp;".xls]表5'!j21")</f>
        <v>#REF!</v>
      </c>
      <c r="K21" t="e">
        <f ca="1">INDIRECT("'["&amp;公示01!#REF!&amp;".xls]表5'!k21")</f>
        <v>#REF!</v>
      </c>
      <c r="L21" t="e">
        <f ca="1">INDIRECT("'["&amp;公示01!#REF!&amp;".xls]表5'!l21")</f>
        <v>#REF!</v>
      </c>
    </row>
    <row r="22" spans="1:12" ht="14.25">
      <c r="A22" t="e">
        <f ca="1">INDIRECT("'["&amp;公示01!#REF!&amp;".xls]表5'!a22")</f>
        <v>#REF!</v>
      </c>
      <c r="B22" s="1" t="e">
        <f ca="1">INDIRECT("'["&amp;公示01!#REF!&amp;".xls]表5'!B22")</f>
        <v>#REF!</v>
      </c>
      <c r="C22" s="1" t="e">
        <f ca="1">INDIRECT("'["&amp;公示01!#REF!&amp;".xls]表5'!c22")</f>
        <v>#REF!</v>
      </c>
      <c r="D22" s="1" t="e">
        <f ca="1">INDIRECT("'["&amp;公示01!#REF!&amp;".xls]表5'!d22")</f>
        <v>#REF!</v>
      </c>
      <c r="E22" s="1" t="e">
        <f ca="1">INDIRECT("'["&amp;公示01!#REF!&amp;".xls]表5'!e22")</f>
        <v>#REF!</v>
      </c>
      <c r="F22" s="1" t="e">
        <f ca="1">INDIRECT("'["&amp;公示01!#REF!&amp;".xls]表5'!f22")</f>
        <v>#REF!</v>
      </c>
      <c r="G22" t="e">
        <f ca="1">INDIRECT("'["&amp;公示01!#REF!&amp;".xls]表5'!g22")</f>
        <v>#REF!</v>
      </c>
      <c r="H22" t="e">
        <f ca="1">INDIRECT("'["&amp;公示01!#REF!&amp;".xls]表5'!h22")</f>
        <v>#REF!</v>
      </c>
      <c r="I22" t="e">
        <f ca="1">INDIRECT("'["&amp;公示01!#REF!&amp;".xls]表5'!i22")</f>
        <v>#REF!</v>
      </c>
      <c r="J22" t="e">
        <f ca="1">INDIRECT("'["&amp;公示01!#REF!&amp;".xls]表5'!j22")</f>
        <v>#REF!</v>
      </c>
      <c r="K22" t="e">
        <f ca="1">INDIRECT("'["&amp;公示01!#REF!&amp;".xls]表5'!k22")</f>
        <v>#REF!</v>
      </c>
      <c r="L22" t="e">
        <f ca="1">INDIRECT("'["&amp;公示01!#REF!&amp;".xls]表5'!l22")</f>
        <v>#REF!</v>
      </c>
    </row>
    <row r="23" spans="1:12" ht="14.25">
      <c r="A23" t="e">
        <f ca="1">INDIRECT("'["&amp;公示01!#REF!&amp;".xls]表5'!a23")</f>
        <v>#REF!</v>
      </c>
      <c r="B23" s="1" t="e">
        <f ca="1">INDIRECT("'["&amp;公示01!#REF!&amp;".xls]表5'!B23")</f>
        <v>#REF!</v>
      </c>
      <c r="C23" s="1" t="e">
        <f ca="1">INDIRECT("'["&amp;公示01!#REF!&amp;".xls]表5'!c23")</f>
        <v>#REF!</v>
      </c>
      <c r="D23" s="1" t="e">
        <f ca="1">INDIRECT("'["&amp;公示01!#REF!&amp;".xls]表5'!d23")</f>
        <v>#REF!</v>
      </c>
      <c r="E23" s="1" t="e">
        <f ca="1">INDIRECT("'["&amp;公示01!#REF!&amp;".xls]表5'!e23")</f>
        <v>#REF!</v>
      </c>
      <c r="F23" s="1" t="e">
        <f ca="1">INDIRECT("'["&amp;公示01!#REF!&amp;".xls]表5'!f23")</f>
        <v>#REF!</v>
      </c>
      <c r="G23" t="e">
        <f ca="1">INDIRECT("'["&amp;公示01!#REF!&amp;".xls]表5'!g23")</f>
        <v>#REF!</v>
      </c>
      <c r="H23" t="e">
        <f ca="1">INDIRECT("'["&amp;公示01!#REF!&amp;".xls]表5'!h23")</f>
        <v>#REF!</v>
      </c>
      <c r="I23" t="e">
        <f ca="1">INDIRECT("'["&amp;公示01!#REF!&amp;".xls]表5'!i23")</f>
        <v>#REF!</v>
      </c>
      <c r="J23" t="e">
        <f ca="1">INDIRECT("'["&amp;公示01!#REF!&amp;".xls]表5'!j23")</f>
        <v>#REF!</v>
      </c>
      <c r="K23" t="e">
        <f ca="1">INDIRECT("'["&amp;公示01!#REF!&amp;".xls]表5'!k23")</f>
        <v>#REF!</v>
      </c>
      <c r="L23" t="e">
        <f ca="1">INDIRECT("'["&amp;公示01!#REF!&amp;".xls]表5'!l23")</f>
        <v>#REF!</v>
      </c>
    </row>
    <row r="24" spans="1:12" ht="14.25">
      <c r="A24" t="e">
        <f ca="1">INDIRECT("'["&amp;公示01!#REF!&amp;".xls]表5'!a24")</f>
        <v>#REF!</v>
      </c>
      <c r="B24" s="1" t="e">
        <f ca="1">INDIRECT("'["&amp;公示01!#REF!&amp;".xls]表5'!B24")</f>
        <v>#REF!</v>
      </c>
      <c r="C24" s="1" t="e">
        <f ca="1">INDIRECT("'["&amp;公示01!#REF!&amp;".xls]表5'!c24")</f>
        <v>#REF!</v>
      </c>
      <c r="D24" s="1" t="e">
        <f ca="1">INDIRECT("'["&amp;公示01!#REF!&amp;".xls]表5'!d24")</f>
        <v>#REF!</v>
      </c>
      <c r="E24" s="1" t="e">
        <f ca="1">INDIRECT("'["&amp;公示01!#REF!&amp;".xls]表5'!e24")</f>
        <v>#REF!</v>
      </c>
      <c r="F24" s="1" t="e">
        <f ca="1">INDIRECT("'["&amp;公示01!#REF!&amp;".xls]表5'!f24")</f>
        <v>#REF!</v>
      </c>
      <c r="G24" t="e">
        <f ca="1">INDIRECT("'["&amp;公示01!#REF!&amp;".xls]表5'!g24")</f>
        <v>#REF!</v>
      </c>
      <c r="H24" t="e">
        <f ca="1">INDIRECT("'["&amp;公示01!#REF!&amp;".xls]表5'!h24")</f>
        <v>#REF!</v>
      </c>
      <c r="I24" t="e">
        <f ca="1">INDIRECT("'["&amp;公示01!#REF!&amp;".xls]表5'!i24")</f>
        <v>#REF!</v>
      </c>
      <c r="J24" t="e">
        <f ca="1">INDIRECT("'["&amp;公示01!#REF!&amp;".xls]表5'!j24")</f>
        <v>#REF!</v>
      </c>
      <c r="K24" t="e">
        <f ca="1">INDIRECT("'["&amp;公示01!#REF!&amp;".xls]表5'!k24")</f>
        <v>#REF!</v>
      </c>
      <c r="L24" t="e">
        <f ca="1">INDIRECT("'["&amp;公示01!#REF!&amp;".xls]表5'!l24")</f>
        <v>#REF!</v>
      </c>
    </row>
    <row r="25" spans="1:12" ht="14.25">
      <c r="A25" t="e">
        <f ca="1">INDIRECT("'["&amp;公示01!#REF!&amp;".xls]表5'!a25")</f>
        <v>#REF!</v>
      </c>
      <c r="B25" s="1" t="e">
        <f ca="1">INDIRECT("'["&amp;公示01!#REF!&amp;".xls]表5'!B25")</f>
        <v>#REF!</v>
      </c>
      <c r="C25" s="1" t="e">
        <f ca="1">INDIRECT("'["&amp;公示01!#REF!&amp;".xls]表5'!c25")</f>
        <v>#REF!</v>
      </c>
      <c r="D25" s="1" t="e">
        <f ca="1">INDIRECT("'["&amp;公示01!#REF!&amp;".xls]表5'!d25")</f>
        <v>#REF!</v>
      </c>
      <c r="E25" s="1" t="e">
        <f ca="1">INDIRECT("'["&amp;公示01!#REF!&amp;".xls]表5'!e25")</f>
        <v>#REF!</v>
      </c>
      <c r="F25" s="1" t="e">
        <f ca="1">INDIRECT("'["&amp;公示01!#REF!&amp;".xls]表5'!f25")</f>
        <v>#REF!</v>
      </c>
      <c r="G25" t="e">
        <f ca="1">INDIRECT("'["&amp;公示01!#REF!&amp;".xls]表5'!g25")</f>
        <v>#REF!</v>
      </c>
      <c r="H25" t="e">
        <f ca="1">INDIRECT("'["&amp;公示01!#REF!&amp;".xls]表5'!h25")</f>
        <v>#REF!</v>
      </c>
      <c r="I25" t="e">
        <f ca="1">INDIRECT("'["&amp;公示01!#REF!&amp;".xls]表5'!i25")</f>
        <v>#REF!</v>
      </c>
      <c r="J25" t="e">
        <f ca="1">INDIRECT("'["&amp;公示01!#REF!&amp;".xls]表5'!j25")</f>
        <v>#REF!</v>
      </c>
      <c r="K25" t="e">
        <f ca="1">INDIRECT("'["&amp;公示01!#REF!&amp;".xls]表5'!k25")</f>
        <v>#REF!</v>
      </c>
      <c r="L25" t="e">
        <f ca="1">INDIRECT("'["&amp;公示01!#REF!&amp;".xls]表5'!l25")</f>
        <v>#REF!</v>
      </c>
    </row>
    <row r="26" spans="1:12" ht="14.25">
      <c r="A26" t="e">
        <f ca="1">INDIRECT("'["&amp;公示01!#REF!&amp;".xls]表5'!a26")</f>
        <v>#REF!</v>
      </c>
      <c r="B26" s="1" t="e">
        <f ca="1">INDIRECT("'["&amp;公示01!#REF!&amp;".xls]表5'!B26")</f>
        <v>#REF!</v>
      </c>
      <c r="C26" s="1" t="e">
        <f ca="1">INDIRECT("'["&amp;公示01!#REF!&amp;".xls]表5'!c26")</f>
        <v>#REF!</v>
      </c>
      <c r="D26" s="1" t="e">
        <f ca="1">INDIRECT("'["&amp;公示01!#REF!&amp;".xls]表5'!d26")</f>
        <v>#REF!</v>
      </c>
      <c r="E26" s="1" t="e">
        <f ca="1">INDIRECT("'["&amp;公示01!#REF!&amp;".xls]表5'!e26")</f>
        <v>#REF!</v>
      </c>
      <c r="F26" s="1" t="e">
        <f ca="1">INDIRECT("'["&amp;公示01!#REF!&amp;".xls]表5'!f26")</f>
        <v>#REF!</v>
      </c>
      <c r="G26" t="e">
        <f ca="1">INDIRECT("'["&amp;公示01!#REF!&amp;".xls]表5'!g26")</f>
        <v>#REF!</v>
      </c>
      <c r="H26" t="e">
        <f ca="1">INDIRECT("'["&amp;公示01!#REF!&amp;".xls]表5'!h26")</f>
        <v>#REF!</v>
      </c>
      <c r="I26" t="e">
        <f ca="1">INDIRECT("'["&amp;公示01!#REF!&amp;".xls]表5'!i26")</f>
        <v>#REF!</v>
      </c>
      <c r="J26" t="e">
        <f ca="1">INDIRECT("'["&amp;公示01!#REF!&amp;".xls]表5'!j26")</f>
        <v>#REF!</v>
      </c>
      <c r="K26" t="e">
        <f ca="1">INDIRECT("'["&amp;公示01!#REF!&amp;".xls]表5'!k26")</f>
        <v>#REF!</v>
      </c>
      <c r="L26" t="e">
        <f ca="1">INDIRECT("'["&amp;公示01!#REF!&amp;".xls]表5'!l26")</f>
        <v>#REF!</v>
      </c>
    </row>
    <row r="27" spans="1:12" ht="14.25">
      <c r="A27" t="e">
        <f ca="1">INDIRECT("'["&amp;公示01!#REF!&amp;".xls]表5'!a27")</f>
        <v>#REF!</v>
      </c>
      <c r="B27" s="1" t="e">
        <f ca="1">INDIRECT("'["&amp;公示01!#REF!&amp;".xls]表5'!B27")</f>
        <v>#REF!</v>
      </c>
      <c r="C27" s="1" t="e">
        <f ca="1">INDIRECT("'["&amp;公示01!#REF!&amp;".xls]表5'!c27")</f>
        <v>#REF!</v>
      </c>
      <c r="D27" s="1" t="e">
        <f ca="1">INDIRECT("'["&amp;公示01!#REF!&amp;".xls]表5'!d27")</f>
        <v>#REF!</v>
      </c>
      <c r="E27" s="1" t="e">
        <f ca="1">INDIRECT("'["&amp;公示01!#REF!&amp;".xls]表5'!e27")</f>
        <v>#REF!</v>
      </c>
      <c r="F27" s="1" t="e">
        <f ca="1">INDIRECT("'["&amp;公示01!#REF!&amp;".xls]表5'!f27")</f>
        <v>#REF!</v>
      </c>
      <c r="G27" t="e">
        <f ca="1">INDIRECT("'["&amp;公示01!#REF!&amp;".xls]表5'!g27")</f>
        <v>#REF!</v>
      </c>
      <c r="H27" t="e">
        <f ca="1">INDIRECT("'["&amp;公示01!#REF!&amp;".xls]表5'!h27")</f>
        <v>#REF!</v>
      </c>
      <c r="I27" t="e">
        <f ca="1">INDIRECT("'["&amp;公示01!#REF!&amp;".xls]表5'!i27")</f>
        <v>#REF!</v>
      </c>
      <c r="J27" t="e">
        <f ca="1">INDIRECT("'["&amp;公示01!#REF!&amp;".xls]表5'!j27")</f>
        <v>#REF!</v>
      </c>
      <c r="K27" t="e">
        <f ca="1">INDIRECT("'["&amp;公示01!#REF!&amp;".xls]表5'!k27")</f>
        <v>#REF!</v>
      </c>
      <c r="L27" t="e">
        <f ca="1">INDIRECT("'["&amp;公示01!#REF!&amp;".xls]表5'!l27")</f>
        <v>#REF!</v>
      </c>
    </row>
    <row r="28" spans="1:12" ht="14.25">
      <c r="A28" t="e">
        <f ca="1">INDIRECT("'["&amp;公示01!#REF!&amp;".xls]表5'!a28")</f>
        <v>#REF!</v>
      </c>
      <c r="B28" s="1" t="e">
        <f ca="1">INDIRECT("'["&amp;公示01!#REF!&amp;".xls]表5'!B28")</f>
        <v>#REF!</v>
      </c>
      <c r="C28" s="1" t="e">
        <f ca="1">INDIRECT("'["&amp;公示01!#REF!&amp;".xls]表5'!c28")</f>
        <v>#REF!</v>
      </c>
      <c r="D28" s="1" t="e">
        <f ca="1">INDIRECT("'["&amp;公示01!#REF!&amp;".xls]表5'!d28")</f>
        <v>#REF!</v>
      </c>
      <c r="E28" s="1" t="e">
        <f ca="1">INDIRECT("'["&amp;公示01!#REF!&amp;".xls]表5'!e28")</f>
        <v>#REF!</v>
      </c>
      <c r="F28" s="1" t="e">
        <f ca="1">INDIRECT("'["&amp;公示01!#REF!&amp;".xls]表5'!f28")</f>
        <v>#REF!</v>
      </c>
      <c r="G28" t="e">
        <f ca="1">INDIRECT("'["&amp;公示01!#REF!&amp;".xls]表5'!g28")</f>
        <v>#REF!</v>
      </c>
      <c r="H28" t="e">
        <f ca="1">INDIRECT("'["&amp;公示01!#REF!&amp;".xls]表5'!h28")</f>
        <v>#REF!</v>
      </c>
      <c r="I28" t="e">
        <f ca="1">INDIRECT("'["&amp;公示01!#REF!&amp;".xls]表5'!i28")</f>
        <v>#REF!</v>
      </c>
      <c r="J28" t="e">
        <f ca="1">INDIRECT("'["&amp;公示01!#REF!&amp;".xls]表5'!j28")</f>
        <v>#REF!</v>
      </c>
      <c r="K28" t="e">
        <f ca="1">INDIRECT("'["&amp;公示01!#REF!&amp;".xls]表5'!k28")</f>
        <v>#REF!</v>
      </c>
      <c r="L28" t="e">
        <f ca="1">INDIRECT("'["&amp;公示01!#REF!&amp;".xls]表5'!l28")</f>
        <v>#REF!</v>
      </c>
    </row>
    <row r="29" spans="1:12" ht="14.25">
      <c r="A29" t="e">
        <f ca="1">INDIRECT("'["&amp;公示01!#REF!&amp;".xls]表5'!a29")</f>
        <v>#REF!</v>
      </c>
      <c r="B29" s="1" t="e">
        <f ca="1">INDIRECT("'["&amp;公示01!#REF!&amp;".xls]表5'!B29")</f>
        <v>#REF!</v>
      </c>
      <c r="C29" s="1" t="e">
        <f ca="1">INDIRECT("'["&amp;公示01!#REF!&amp;".xls]表5'!c29")</f>
        <v>#REF!</v>
      </c>
      <c r="D29" s="1" t="e">
        <f ca="1">INDIRECT("'["&amp;公示01!#REF!&amp;".xls]表5'!d29")</f>
        <v>#REF!</v>
      </c>
      <c r="E29" s="1" t="e">
        <f ca="1">INDIRECT("'["&amp;公示01!#REF!&amp;".xls]表5'!e29")</f>
        <v>#REF!</v>
      </c>
      <c r="F29" s="1" t="e">
        <f ca="1">INDIRECT("'["&amp;公示01!#REF!&amp;".xls]表5'!f29")</f>
        <v>#REF!</v>
      </c>
      <c r="G29" t="e">
        <f ca="1">INDIRECT("'["&amp;公示01!#REF!&amp;".xls]表5'!g29")</f>
        <v>#REF!</v>
      </c>
      <c r="H29" t="e">
        <f ca="1">INDIRECT("'["&amp;公示01!#REF!&amp;".xls]表5'!h29")</f>
        <v>#REF!</v>
      </c>
      <c r="I29" t="e">
        <f ca="1">INDIRECT("'["&amp;公示01!#REF!&amp;".xls]表5'!i29")</f>
        <v>#REF!</v>
      </c>
      <c r="J29" t="e">
        <f ca="1">INDIRECT("'["&amp;公示01!#REF!&amp;".xls]表5'!j29")</f>
        <v>#REF!</v>
      </c>
      <c r="K29" t="e">
        <f ca="1">INDIRECT("'["&amp;公示01!#REF!&amp;".xls]表5'!k29")</f>
        <v>#REF!</v>
      </c>
      <c r="L29" t="e">
        <f ca="1">INDIRECT("'["&amp;公示01!#REF!&amp;".xls]表5'!l29")</f>
        <v>#REF!</v>
      </c>
    </row>
    <row r="30" spans="1:12" ht="14.25">
      <c r="A30" t="e">
        <f ca="1">INDIRECT("'["&amp;公示01!#REF!&amp;".xls]表5'!a30")</f>
        <v>#REF!</v>
      </c>
      <c r="B30" s="1" t="e">
        <f ca="1">INDIRECT("'["&amp;公示01!#REF!&amp;".xls]表5'!B30")</f>
        <v>#REF!</v>
      </c>
      <c r="C30" s="1" t="e">
        <f ca="1">INDIRECT("'["&amp;公示01!#REF!&amp;".xls]表5'!c30")</f>
        <v>#REF!</v>
      </c>
      <c r="D30" s="1" t="e">
        <f ca="1">INDIRECT("'["&amp;公示01!#REF!&amp;".xls]表5'!d30")</f>
        <v>#REF!</v>
      </c>
      <c r="E30" s="1" t="e">
        <f ca="1">INDIRECT("'["&amp;公示01!#REF!&amp;".xls]表5'!e30")</f>
        <v>#REF!</v>
      </c>
      <c r="F30" s="1" t="e">
        <f ca="1">INDIRECT("'["&amp;公示01!#REF!&amp;".xls]表5'!f30")</f>
        <v>#REF!</v>
      </c>
      <c r="G30" t="e">
        <f ca="1">INDIRECT("'["&amp;公示01!#REF!&amp;".xls]表5'!g30")</f>
        <v>#REF!</v>
      </c>
      <c r="H30" t="e">
        <f ca="1">INDIRECT("'["&amp;公示01!#REF!&amp;".xls]表5'!h30")</f>
        <v>#REF!</v>
      </c>
      <c r="I30" t="e">
        <f ca="1">INDIRECT("'["&amp;公示01!#REF!&amp;".xls]表5'!i30")</f>
        <v>#REF!</v>
      </c>
      <c r="J30" t="e">
        <f ca="1">INDIRECT("'["&amp;公示01!#REF!&amp;".xls]表5'!j30")</f>
        <v>#REF!</v>
      </c>
      <c r="K30" t="e">
        <f ca="1">INDIRECT("'["&amp;公示01!#REF!&amp;".xls]表5'!k30")</f>
        <v>#REF!</v>
      </c>
      <c r="L30" t="e">
        <f ca="1">INDIRECT("'["&amp;公示01!#REF!&amp;".xls]表5'!l30")</f>
        <v>#REF!</v>
      </c>
    </row>
    <row r="31" spans="1:12" ht="14.25">
      <c r="A31" t="e">
        <f ca="1">INDIRECT("'["&amp;公示01!#REF!&amp;".xls]表5'!a31")</f>
        <v>#REF!</v>
      </c>
      <c r="B31" s="1" t="e">
        <f ca="1">INDIRECT("'["&amp;公示01!#REF!&amp;".xls]表5'!B31")</f>
        <v>#REF!</v>
      </c>
      <c r="C31" s="1" t="e">
        <f ca="1">INDIRECT("'["&amp;公示01!#REF!&amp;".xls]表5'!c31")</f>
        <v>#REF!</v>
      </c>
      <c r="D31" s="1" t="e">
        <f ca="1">INDIRECT("'["&amp;公示01!#REF!&amp;".xls]表5'!d31")</f>
        <v>#REF!</v>
      </c>
      <c r="E31" s="1" t="e">
        <f ca="1">INDIRECT("'["&amp;公示01!#REF!&amp;".xls]表5'!e31")</f>
        <v>#REF!</v>
      </c>
      <c r="F31" s="1" t="e">
        <f ca="1">INDIRECT("'["&amp;公示01!#REF!&amp;".xls]表5'!f31")</f>
        <v>#REF!</v>
      </c>
      <c r="G31" t="e">
        <f ca="1">INDIRECT("'["&amp;公示01!#REF!&amp;".xls]表5'!g31")</f>
        <v>#REF!</v>
      </c>
      <c r="H31" t="e">
        <f ca="1">INDIRECT("'["&amp;公示01!#REF!&amp;".xls]表5'!h31")</f>
        <v>#REF!</v>
      </c>
      <c r="I31" t="e">
        <f ca="1">INDIRECT("'["&amp;公示01!#REF!&amp;".xls]表5'!i31")</f>
        <v>#REF!</v>
      </c>
      <c r="J31" t="e">
        <f ca="1">INDIRECT("'["&amp;公示01!#REF!&amp;".xls]表5'!j31")</f>
        <v>#REF!</v>
      </c>
      <c r="K31" t="e">
        <f ca="1">INDIRECT("'["&amp;公示01!#REF!&amp;".xls]表5'!k31")</f>
        <v>#REF!</v>
      </c>
      <c r="L31" t="e">
        <f ca="1">INDIRECT("'["&amp;公示01!#REF!&amp;".xls]表5'!l31")</f>
        <v>#REF!</v>
      </c>
    </row>
    <row r="32" spans="1:12" ht="14.25">
      <c r="A32" t="e">
        <f ca="1">INDIRECT("'["&amp;公示01!#REF!&amp;".xls]表5'!a32")</f>
        <v>#REF!</v>
      </c>
      <c r="B32" s="1" t="e">
        <f ca="1">INDIRECT("'["&amp;公示01!#REF!&amp;".xls]表5'!B32")</f>
        <v>#REF!</v>
      </c>
      <c r="C32" s="1" t="e">
        <f ca="1">INDIRECT("'["&amp;公示01!#REF!&amp;".xls]表5'!c32")</f>
        <v>#REF!</v>
      </c>
      <c r="D32" s="1" t="e">
        <f ca="1">INDIRECT("'["&amp;公示01!#REF!&amp;".xls]表5'!d32")</f>
        <v>#REF!</v>
      </c>
      <c r="E32" s="1" t="e">
        <f ca="1">INDIRECT("'["&amp;公示01!#REF!&amp;".xls]表5'!e32")</f>
        <v>#REF!</v>
      </c>
      <c r="F32" s="1" t="e">
        <f ca="1">INDIRECT("'["&amp;公示01!#REF!&amp;".xls]表5'!f32")</f>
        <v>#REF!</v>
      </c>
      <c r="G32" t="e">
        <f ca="1">INDIRECT("'["&amp;公示01!#REF!&amp;".xls]表5'!g32")</f>
        <v>#REF!</v>
      </c>
      <c r="H32" t="e">
        <f ca="1">INDIRECT("'["&amp;公示01!#REF!&amp;".xls]表5'!h32")</f>
        <v>#REF!</v>
      </c>
      <c r="I32" t="e">
        <f ca="1">INDIRECT("'["&amp;公示01!#REF!&amp;".xls]表5'!i32")</f>
        <v>#REF!</v>
      </c>
      <c r="J32" t="e">
        <f ca="1">INDIRECT("'["&amp;公示01!#REF!&amp;".xls]表5'!j32")</f>
        <v>#REF!</v>
      </c>
      <c r="K32" t="e">
        <f ca="1">INDIRECT("'["&amp;公示01!#REF!&amp;".xls]表5'!k32")</f>
        <v>#REF!</v>
      </c>
      <c r="L32" t="e">
        <f ca="1">INDIRECT("'["&amp;公示01!#REF!&amp;".xls]表5'!l32")</f>
        <v>#REF!</v>
      </c>
    </row>
    <row r="33" spans="1:12" ht="14.25">
      <c r="A33" t="e">
        <f ca="1">INDIRECT("'["&amp;公示01!#REF!&amp;".xls]表5'!a33")</f>
        <v>#REF!</v>
      </c>
      <c r="B33" s="1" t="e">
        <f ca="1">INDIRECT("'["&amp;公示01!#REF!&amp;".xls]表5'!B33")</f>
        <v>#REF!</v>
      </c>
      <c r="C33" s="1" t="e">
        <f ca="1">INDIRECT("'["&amp;公示01!#REF!&amp;".xls]表5'!c33")</f>
        <v>#REF!</v>
      </c>
      <c r="D33" s="1" t="e">
        <f ca="1">INDIRECT("'["&amp;公示01!#REF!&amp;".xls]表5'!d33")</f>
        <v>#REF!</v>
      </c>
      <c r="E33" s="1" t="e">
        <f ca="1">INDIRECT("'["&amp;公示01!#REF!&amp;".xls]表5'!e33")</f>
        <v>#REF!</v>
      </c>
      <c r="F33" s="1" t="e">
        <f ca="1">INDIRECT("'["&amp;公示01!#REF!&amp;".xls]表5'!f33")</f>
        <v>#REF!</v>
      </c>
      <c r="G33" t="e">
        <f ca="1">INDIRECT("'["&amp;公示01!#REF!&amp;".xls]表5'!g33")</f>
        <v>#REF!</v>
      </c>
      <c r="H33" t="e">
        <f ca="1">INDIRECT("'["&amp;公示01!#REF!&amp;".xls]表5'!h33")</f>
        <v>#REF!</v>
      </c>
      <c r="I33" t="e">
        <f ca="1">INDIRECT("'["&amp;公示01!#REF!&amp;".xls]表5'!i33")</f>
        <v>#REF!</v>
      </c>
      <c r="J33" t="e">
        <f ca="1">INDIRECT("'["&amp;公示01!#REF!&amp;".xls]表5'!j33")</f>
        <v>#REF!</v>
      </c>
      <c r="K33" t="e">
        <f ca="1">INDIRECT("'["&amp;公示01!#REF!&amp;".xls]表5'!k33")</f>
        <v>#REF!</v>
      </c>
      <c r="L33" t="e">
        <f ca="1">INDIRECT("'["&amp;公示01!#REF!&amp;".xls]表5'!l33")</f>
        <v>#REF!</v>
      </c>
    </row>
    <row r="34" spans="1:12" ht="14.25">
      <c r="A34" t="e">
        <f ca="1">INDIRECT("'["&amp;公示01!#REF!&amp;".xls]表5'!a34")</f>
        <v>#REF!</v>
      </c>
      <c r="B34" s="1" t="e">
        <f ca="1">INDIRECT("'["&amp;公示01!#REF!&amp;".xls]表5'!B34")</f>
        <v>#REF!</v>
      </c>
      <c r="C34" s="1" t="e">
        <f ca="1">INDIRECT("'["&amp;公示01!#REF!&amp;".xls]表5'!c34")</f>
        <v>#REF!</v>
      </c>
      <c r="D34" s="1" t="e">
        <f ca="1">INDIRECT("'["&amp;公示01!#REF!&amp;".xls]表5'!d34")</f>
        <v>#REF!</v>
      </c>
      <c r="E34" s="1" t="e">
        <f ca="1">INDIRECT("'["&amp;公示01!#REF!&amp;".xls]表5'!e34")</f>
        <v>#REF!</v>
      </c>
      <c r="F34" s="1" t="e">
        <f ca="1">INDIRECT("'["&amp;公示01!#REF!&amp;".xls]表5'!f34")</f>
        <v>#REF!</v>
      </c>
      <c r="G34" t="e">
        <f ca="1">INDIRECT("'["&amp;公示01!#REF!&amp;".xls]表5'!g34")</f>
        <v>#REF!</v>
      </c>
      <c r="H34" t="e">
        <f ca="1">INDIRECT("'["&amp;公示01!#REF!&amp;".xls]表5'!h34")</f>
        <v>#REF!</v>
      </c>
      <c r="I34" t="e">
        <f ca="1">INDIRECT("'["&amp;公示01!#REF!&amp;".xls]表5'!i34")</f>
        <v>#REF!</v>
      </c>
      <c r="J34" t="e">
        <f ca="1">INDIRECT("'["&amp;公示01!#REF!&amp;".xls]表5'!j34")</f>
        <v>#REF!</v>
      </c>
      <c r="K34" t="e">
        <f ca="1">INDIRECT("'["&amp;公示01!#REF!&amp;".xls]表5'!k34")</f>
        <v>#REF!</v>
      </c>
      <c r="L34" t="e">
        <f ca="1">INDIRECT("'["&amp;公示01!#REF!&amp;".xls]表5'!l34")</f>
        <v>#REF!</v>
      </c>
    </row>
    <row r="35" spans="1:12" ht="14.25">
      <c r="A35" t="e">
        <f ca="1">INDIRECT("'["&amp;公示01!#REF!&amp;".xls]表5'!a35")</f>
        <v>#REF!</v>
      </c>
      <c r="B35" s="1" t="e">
        <f ca="1">INDIRECT("'["&amp;公示01!#REF!&amp;".xls]表5'!B35")</f>
        <v>#REF!</v>
      </c>
      <c r="C35" s="1" t="e">
        <f ca="1">INDIRECT("'["&amp;公示01!#REF!&amp;".xls]表5'!c35")</f>
        <v>#REF!</v>
      </c>
      <c r="D35" s="1" t="e">
        <f ca="1">INDIRECT("'["&amp;公示01!#REF!&amp;".xls]表5'!d35")</f>
        <v>#REF!</v>
      </c>
      <c r="E35" s="1" t="e">
        <f ca="1">INDIRECT("'["&amp;公示01!#REF!&amp;".xls]表5'!e35")</f>
        <v>#REF!</v>
      </c>
      <c r="F35" s="1" t="e">
        <f ca="1">INDIRECT("'["&amp;公示01!#REF!&amp;".xls]表5'!f35")</f>
        <v>#REF!</v>
      </c>
      <c r="G35" t="e">
        <f ca="1">INDIRECT("'["&amp;公示01!#REF!&amp;".xls]表5'!g35")</f>
        <v>#REF!</v>
      </c>
      <c r="H35" t="e">
        <f ca="1">INDIRECT("'["&amp;公示01!#REF!&amp;".xls]表5'!h35")</f>
        <v>#REF!</v>
      </c>
      <c r="I35" t="e">
        <f ca="1">INDIRECT("'["&amp;公示01!#REF!&amp;".xls]表5'!i35")</f>
        <v>#REF!</v>
      </c>
      <c r="J35" t="e">
        <f ca="1">INDIRECT("'["&amp;公示01!#REF!&amp;".xls]表5'!j35")</f>
        <v>#REF!</v>
      </c>
      <c r="K35" t="e">
        <f ca="1">INDIRECT("'["&amp;公示01!#REF!&amp;".xls]表5'!k35")</f>
        <v>#REF!</v>
      </c>
      <c r="L35" t="e">
        <f ca="1">INDIRECT("'["&amp;公示01!#REF!&amp;".xls]表5'!l35")</f>
        <v>#REF!</v>
      </c>
    </row>
    <row r="36" spans="1:12" ht="14.25">
      <c r="A36" t="e">
        <f ca="1">INDIRECT("'["&amp;公示01!#REF!&amp;".xls]表5'!a36")</f>
        <v>#REF!</v>
      </c>
      <c r="B36" s="1" t="e">
        <f ca="1">INDIRECT("'["&amp;公示01!#REF!&amp;".xls]表5'!B36")</f>
        <v>#REF!</v>
      </c>
      <c r="C36" s="1" t="e">
        <f ca="1">INDIRECT("'["&amp;公示01!#REF!&amp;".xls]表5'!c36")</f>
        <v>#REF!</v>
      </c>
      <c r="D36" s="1" t="e">
        <f ca="1">INDIRECT("'["&amp;公示01!#REF!&amp;".xls]表5'!d36")</f>
        <v>#REF!</v>
      </c>
      <c r="E36" s="1" t="e">
        <f ca="1">INDIRECT("'["&amp;公示01!#REF!&amp;".xls]表5'!e36")</f>
        <v>#REF!</v>
      </c>
      <c r="F36" s="1" t="e">
        <f ca="1">INDIRECT("'["&amp;公示01!#REF!&amp;".xls]表5'!f36")</f>
        <v>#REF!</v>
      </c>
      <c r="G36" t="e">
        <f ca="1">INDIRECT("'["&amp;公示01!#REF!&amp;".xls]表5'!g36")</f>
        <v>#REF!</v>
      </c>
      <c r="H36" t="e">
        <f ca="1">INDIRECT("'["&amp;公示01!#REF!&amp;".xls]表5'!h36")</f>
        <v>#REF!</v>
      </c>
      <c r="I36" t="e">
        <f ca="1">INDIRECT("'["&amp;公示01!#REF!&amp;".xls]表5'!i36")</f>
        <v>#REF!</v>
      </c>
      <c r="J36" t="e">
        <f ca="1">INDIRECT("'["&amp;公示01!#REF!&amp;".xls]表5'!j36")</f>
        <v>#REF!</v>
      </c>
      <c r="K36" t="e">
        <f ca="1">INDIRECT("'["&amp;公示01!#REF!&amp;".xls]表5'!k36")</f>
        <v>#REF!</v>
      </c>
      <c r="L36" t="e">
        <f ca="1">INDIRECT("'["&amp;公示01!#REF!&amp;".xls]表5'!l36")</f>
        <v>#REF!</v>
      </c>
    </row>
    <row r="37" spans="1:12" ht="14.25">
      <c r="A37" t="e">
        <f ca="1">INDIRECT("'["&amp;公示01!#REF!&amp;".xls]表5'!a37")</f>
        <v>#REF!</v>
      </c>
      <c r="B37" s="1" t="e">
        <f ca="1">INDIRECT("'["&amp;公示01!#REF!&amp;".xls]表5'!B37")</f>
        <v>#REF!</v>
      </c>
      <c r="C37" s="1" t="e">
        <f ca="1">INDIRECT("'["&amp;公示01!#REF!&amp;".xls]表5'!c37")</f>
        <v>#REF!</v>
      </c>
      <c r="D37" s="1" t="e">
        <f ca="1">INDIRECT("'["&amp;公示01!#REF!&amp;".xls]表5'!d37")</f>
        <v>#REF!</v>
      </c>
      <c r="E37" s="1" t="e">
        <f ca="1">INDIRECT("'["&amp;公示01!#REF!&amp;".xls]表5'!e37")</f>
        <v>#REF!</v>
      </c>
      <c r="F37" s="1" t="e">
        <f ca="1">INDIRECT("'["&amp;公示01!#REF!&amp;".xls]表5'!f37")</f>
        <v>#REF!</v>
      </c>
      <c r="G37" t="e">
        <f ca="1">INDIRECT("'["&amp;公示01!#REF!&amp;".xls]表5'!g37")</f>
        <v>#REF!</v>
      </c>
      <c r="H37" t="e">
        <f ca="1">INDIRECT("'["&amp;公示01!#REF!&amp;".xls]表5'!h37")</f>
        <v>#REF!</v>
      </c>
      <c r="I37" t="e">
        <f ca="1">INDIRECT("'["&amp;公示01!#REF!&amp;".xls]表5'!i37")</f>
        <v>#REF!</v>
      </c>
      <c r="J37" t="e">
        <f ca="1">INDIRECT("'["&amp;公示01!#REF!&amp;".xls]表5'!j37")</f>
        <v>#REF!</v>
      </c>
      <c r="K37" t="e">
        <f ca="1">INDIRECT("'["&amp;公示01!#REF!&amp;".xls]表5'!k37")</f>
        <v>#REF!</v>
      </c>
      <c r="L37" t="e">
        <f ca="1">INDIRECT("'["&amp;公示01!#REF!&amp;".xls]表5'!l37")</f>
        <v>#REF!</v>
      </c>
    </row>
    <row r="38" spans="1:12" ht="14.25">
      <c r="A38" t="e">
        <f ca="1">INDIRECT("'["&amp;公示01!#REF!&amp;".xls]表5'!a38")</f>
        <v>#REF!</v>
      </c>
      <c r="B38" s="1" t="e">
        <f ca="1">INDIRECT("'["&amp;公示01!#REF!&amp;".xls]表5'!B38")</f>
        <v>#REF!</v>
      </c>
      <c r="C38" s="1" t="e">
        <f ca="1">INDIRECT("'["&amp;公示01!#REF!&amp;".xls]表5'!c38")</f>
        <v>#REF!</v>
      </c>
      <c r="D38" s="1" t="e">
        <f ca="1">INDIRECT("'["&amp;公示01!#REF!&amp;".xls]表5'!d38")</f>
        <v>#REF!</v>
      </c>
      <c r="E38" s="1" t="e">
        <f ca="1">INDIRECT("'["&amp;公示01!#REF!&amp;".xls]表5'!e38")</f>
        <v>#REF!</v>
      </c>
      <c r="F38" s="1" t="e">
        <f ca="1">INDIRECT("'["&amp;公示01!#REF!&amp;".xls]表5'!f38")</f>
        <v>#REF!</v>
      </c>
      <c r="G38" t="e">
        <f ca="1">INDIRECT("'["&amp;公示01!#REF!&amp;".xls]表5'!g38")</f>
        <v>#REF!</v>
      </c>
      <c r="H38" t="e">
        <f ca="1">INDIRECT("'["&amp;公示01!#REF!&amp;".xls]表5'!h38")</f>
        <v>#REF!</v>
      </c>
      <c r="I38" t="e">
        <f ca="1">INDIRECT("'["&amp;公示01!#REF!&amp;".xls]表5'!i38")</f>
        <v>#REF!</v>
      </c>
      <c r="J38" t="e">
        <f ca="1">INDIRECT("'["&amp;公示01!#REF!&amp;".xls]表5'!j38")</f>
        <v>#REF!</v>
      </c>
      <c r="K38" t="e">
        <f ca="1">INDIRECT("'["&amp;公示01!#REF!&amp;".xls]表5'!k38")</f>
        <v>#REF!</v>
      </c>
      <c r="L38" t="e">
        <f ca="1">INDIRECT("'["&amp;公示01!#REF!&amp;".xls]表5'!l38")</f>
        <v>#REF!</v>
      </c>
    </row>
    <row r="39" spans="1:12" ht="14.25">
      <c r="A39" t="e">
        <f ca="1">INDIRECT("'["&amp;公示01!#REF!&amp;".xls]表5'!a39")</f>
        <v>#REF!</v>
      </c>
      <c r="B39" s="1" t="e">
        <f ca="1">INDIRECT("'["&amp;公示01!#REF!&amp;".xls]表5'!B39")</f>
        <v>#REF!</v>
      </c>
      <c r="C39" s="1" t="e">
        <f ca="1">INDIRECT("'["&amp;公示01!#REF!&amp;".xls]表5'!c39")</f>
        <v>#REF!</v>
      </c>
      <c r="D39" s="1" t="e">
        <f ca="1">INDIRECT("'["&amp;公示01!#REF!&amp;".xls]表5'!d39")</f>
        <v>#REF!</v>
      </c>
      <c r="E39" s="1" t="e">
        <f ca="1">INDIRECT("'["&amp;公示01!#REF!&amp;".xls]表5'!e39")</f>
        <v>#REF!</v>
      </c>
      <c r="F39" s="1" t="e">
        <f ca="1">INDIRECT("'["&amp;公示01!#REF!&amp;".xls]表5'!f39")</f>
        <v>#REF!</v>
      </c>
      <c r="G39" t="e">
        <f ca="1">INDIRECT("'["&amp;公示01!#REF!&amp;".xls]表5'!g39")</f>
        <v>#REF!</v>
      </c>
      <c r="H39" t="e">
        <f ca="1">INDIRECT("'["&amp;公示01!#REF!&amp;".xls]表5'!h39")</f>
        <v>#REF!</v>
      </c>
      <c r="I39" t="e">
        <f ca="1">INDIRECT("'["&amp;公示01!#REF!&amp;".xls]表5'!i39")</f>
        <v>#REF!</v>
      </c>
      <c r="J39" t="e">
        <f ca="1">INDIRECT("'["&amp;公示01!#REF!&amp;".xls]表5'!j39")</f>
        <v>#REF!</v>
      </c>
      <c r="K39" t="e">
        <f ca="1">INDIRECT("'["&amp;公示01!#REF!&amp;".xls]表5'!k39")</f>
        <v>#REF!</v>
      </c>
      <c r="L39" t="e">
        <f ca="1">INDIRECT("'["&amp;公示01!#REF!&amp;".xls]表5'!l39")</f>
        <v>#REF!</v>
      </c>
    </row>
    <row r="40" spans="1:12" ht="14.25">
      <c r="A40" t="e">
        <f ca="1">INDIRECT("'["&amp;公示01!#REF!&amp;".xls]表5'!a40")</f>
        <v>#REF!</v>
      </c>
      <c r="B40" s="1" t="e">
        <f ca="1">INDIRECT("'["&amp;公示01!#REF!&amp;".xls]表5'!B40")</f>
        <v>#REF!</v>
      </c>
      <c r="C40" s="1" t="e">
        <f ca="1">INDIRECT("'["&amp;公示01!#REF!&amp;".xls]表5'!c40")</f>
        <v>#REF!</v>
      </c>
      <c r="D40" s="1" t="e">
        <f ca="1">INDIRECT("'["&amp;公示01!#REF!&amp;".xls]表5'!d40")</f>
        <v>#REF!</v>
      </c>
      <c r="E40" s="1" t="e">
        <f ca="1">INDIRECT("'["&amp;公示01!#REF!&amp;".xls]表5'!e40")</f>
        <v>#REF!</v>
      </c>
      <c r="F40" s="1" t="e">
        <f ca="1">INDIRECT("'["&amp;公示01!#REF!&amp;".xls]表5'!f40")</f>
        <v>#REF!</v>
      </c>
      <c r="G40" t="e">
        <f ca="1">INDIRECT("'["&amp;公示01!#REF!&amp;".xls]表5'!g40")</f>
        <v>#REF!</v>
      </c>
      <c r="H40" t="e">
        <f ca="1">INDIRECT("'["&amp;公示01!#REF!&amp;".xls]表5'!h40")</f>
        <v>#REF!</v>
      </c>
      <c r="I40" t="e">
        <f ca="1">INDIRECT("'["&amp;公示01!#REF!&amp;".xls]表5'!i40")</f>
        <v>#REF!</v>
      </c>
      <c r="J40" t="e">
        <f ca="1">INDIRECT("'["&amp;公示01!#REF!&amp;".xls]表5'!j40")</f>
        <v>#REF!</v>
      </c>
      <c r="K40" t="e">
        <f ca="1">INDIRECT("'["&amp;公示01!#REF!&amp;".xls]表5'!k40")</f>
        <v>#REF!</v>
      </c>
      <c r="L40" t="e">
        <f ca="1">INDIRECT("'["&amp;公示01!#REF!&amp;".xls]表5'!l40")</f>
        <v>#REF!</v>
      </c>
    </row>
    <row r="41" spans="1:12" ht="14.25">
      <c r="A41" t="e">
        <f ca="1">INDIRECT("'["&amp;公示01!#REF!&amp;".xls]表5'!a41")</f>
        <v>#REF!</v>
      </c>
      <c r="B41" s="1" t="e">
        <f ca="1">INDIRECT("'["&amp;公示01!#REF!&amp;".xls]表5'!B41")</f>
        <v>#REF!</v>
      </c>
      <c r="C41" s="1" t="e">
        <f ca="1">INDIRECT("'["&amp;公示01!#REF!&amp;".xls]表5'!c41")</f>
        <v>#REF!</v>
      </c>
      <c r="D41" s="1" t="e">
        <f ca="1">INDIRECT("'["&amp;公示01!#REF!&amp;".xls]表5'!d41")</f>
        <v>#REF!</v>
      </c>
      <c r="E41" s="1" t="e">
        <f ca="1">INDIRECT("'["&amp;公示01!#REF!&amp;".xls]表5'!e41")</f>
        <v>#REF!</v>
      </c>
      <c r="F41" s="1" t="e">
        <f ca="1">INDIRECT("'["&amp;公示01!#REF!&amp;".xls]表5'!f41")</f>
        <v>#REF!</v>
      </c>
      <c r="G41" t="e">
        <f ca="1">INDIRECT("'["&amp;公示01!#REF!&amp;".xls]表5'!g41")</f>
        <v>#REF!</v>
      </c>
      <c r="H41" t="e">
        <f ca="1">INDIRECT("'["&amp;公示01!#REF!&amp;".xls]表5'!h41")</f>
        <v>#REF!</v>
      </c>
      <c r="I41" t="e">
        <f ca="1">INDIRECT("'["&amp;公示01!#REF!&amp;".xls]表5'!i41")</f>
        <v>#REF!</v>
      </c>
      <c r="J41" t="e">
        <f ca="1">INDIRECT("'["&amp;公示01!#REF!&amp;".xls]表5'!j41")</f>
        <v>#REF!</v>
      </c>
      <c r="K41" t="e">
        <f ca="1">INDIRECT("'["&amp;公示01!#REF!&amp;".xls]表5'!k41")</f>
        <v>#REF!</v>
      </c>
      <c r="L41" t="e">
        <f ca="1">INDIRECT("'["&amp;公示01!#REF!&amp;".xls]表5'!l41")</f>
        <v>#REF!</v>
      </c>
    </row>
    <row r="42" spans="1:12" ht="14.25">
      <c r="A42" t="e">
        <f ca="1">INDIRECT("'["&amp;公示01!#REF!&amp;".xls]表5'!a42")</f>
        <v>#REF!</v>
      </c>
      <c r="B42" s="1" t="e">
        <f ca="1">INDIRECT("'["&amp;公示01!#REF!&amp;".xls]表5'!B42")</f>
        <v>#REF!</v>
      </c>
      <c r="C42" s="1" t="e">
        <f ca="1">INDIRECT("'["&amp;公示01!#REF!&amp;".xls]表5'!c42")</f>
        <v>#REF!</v>
      </c>
      <c r="D42" s="1" t="e">
        <f ca="1">INDIRECT("'["&amp;公示01!#REF!&amp;".xls]表5'!d42")</f>
        <v>#REF!</v>
      </c>
      <c r="E42" s="1" t="e">
        <f ca="1">INDIRECT("'["&amp;公示01!#REF!&amp;".xls]表5'!e42")</f>
        <v>#REF!</v>
      </c>
      <c r="F42" s="1" t="e">
        <f ca="1">INDIRECT("'["&amp;公示01!#REF!&amp;".xls]表5'!f42")</f>
        <v>#REF!</v>
      </c>
      <c r="G42" t="e">
        <f ca="1">INDIRECT("'["&amp;公示01!#REF!&amp;".xls]表5'!g42")</f>
        <v>#REF!</v>
      </c>
      <c r="H42" t="e">
        <f ca="1">INDIRECT("'["&amp;公示01!#REF!&amp;".xls]表5'!h42")</f>
        <v>#REF!</v>
      </c>
      <c r="I42" t="e">
        <f ca="1">INDIRECT("'["&amp;公示01!#REF!&amp;".xls]表5'!i42")</f>
        <v>#REF!</v>
      </c>
      <c r="J42" t="e">
        <f ca="1">INDIRECT("'["&amp;公示01!#REF!&amp;".xls]表5'!j42")</f>
        <v>#REF!</v>
      </c>
      <c r="K42" t="e">
        <f ca="1">INDIRECT("'["&amp;公示01!#REF!&amp;".xls]表5'!k42")</f>
        <v>#REF!</v>
      </c>
      <c r="L42" t="e">
        <f ca="1">INDIRECT("'["&amp;公示01!#REF!&amp;".xls]表5'!l42")</f>
        <v>#REF!</v>
      </c>
    </row>
    <row r="43" spans="1:12" ht="14.25">
      <c r="A43" t="e">
        <f ca="1">INDIRECT("'["&amp;公示01!#REF!&amp;".xls]表5'!a43")</f>
        <v>#REF!</v>
      </c>
      <c r="B43" s="1" t="e">
        <f ca="1">INDIRECT("'["&amp;公示01!#REF!&amp;".xls]表5'!B43")</f>
        <v>#REF!</v>
      </c>
      <c r="C43" s="1" t="e">
        <f ca="1">INDIRECT("'["&amp;公示01!#REF!&amp;".xls]表5'!c43")</f>
        <v>#REF!</v>
      </c>
      <c r="D43" s="1" t="e">
        <f ca="1">INDIRECT("'["&amp;公示01!#REF!&amp;".xls]表5'!d43")</f>
        <v>#REF!</v>
      </c>
      <c r="E43" s="1" t="e">
        <f ca="1">INDIRECT("'["&amp;公示01!#REF!&amp;".xls]表5'!e43")</f>
        <v>#REF!</v>
      </c>
      <c r="F43" s="1" t="e">
        <f ca="1">INDIRECT("'["&amp;公示01!#REF!&amp;".xls]表5'!f43")</f>
        <v>#REF!</v>
      </c>
      <c r="G43" t="e">
        <f ca="1">INDIRECT("'["&amp;公示01!#REF!&amp;".xls]表5'!g43")</f>
        <v>#REF!</v>
      </c>
      <c r="H43" t="e">
        <f ca="1">INDIRECT("'["&amp;公示01!#REF!&amp;".xls]表5'!h43")</f>
        <v>#REF!</v>
      </c>
      <c r="I43" t="e">
        <f ca="1">INDIRECT("'["&amp;公示01!#REF!&amp;".xls]表5'!i43")</f>
        <v>#REF!</v>
      </c>
      <c r="J43" t="e">
        <f ca="1">INDIRECT("'["&amp;公示01!#REF!&amp;".xls]表5'!j43")</f>
        <v>#REF!</v>
      </c>
      <c r="K43" t="e">
        <f ca="1">INDIRECT("'["&amp;公示01!#REF!&amp;".xls]表5'!k43")</f>
        <v>#REF!</v>
      </c>
      <c r="L43" t="e">
        <f ca="1">INDIRECT("'["&amp;公示01!#REF!&amp;".xls]表5'!l43")</f>
        <v>#REF!</v>
      </c>
    </row>
    <row r="44" spans="1:12" ht="14.25">
      <c r="A44" t="e">
        <f ca="1">INDIRECT("'["&amp;公示01!#REF!&amp;".xls]表5'!a44")</f>
        <v>#REF!</v>
      </c>
      <c r="B44" s="1" t="e">
        <f ca="1">INDIRECT("'["&amp;公示01!#REF!&amp;".xls]表5'!B44")</f>
        <v>#REF!</v>
      </c>
      <c r="C44" s="1" t="e">
        <f ca="1">INDIRECT("'["&amp;公示01!#REF!&amp;".xls]表5'!c44")</f>
        <v>#REF!</v>
      </c>
      <c r="D44" s="1" t="e">
        <f ca="1">INDIRECT("'["&amp;公示01!#REF!&amp;".xls]表5'!d44")</f>
        <v>#REF!</v>
      </c>
      <c r="E44" s="1" t="e">
        <f ca="1">INDIRECT("'["&amp;公示01!#REF!&amp;".xls]表5'!e44")</f>
        <v>#REF!</v>
      </c>
      <c r="F44" s="1" t="e">
        <f ca="1">INDIRECT("'["&amp;公示01!#REF!&amp;".xls]表5'!f44")</f>
        <v>#REF!</v>
      </c>
      <c r="G44" t="e">
        <f ca="1">INDIRECT("'["&amp;公示01!#REF!&amp;".xls]表5'!g44")</f>
        <v>#REF!</v>
      </c>
      <c r="H44" t="e">
        <f ca="1">INDIRECT("'["&amp;公示01!#REF!&amp;".xls]表5'!h44")</f>
        <v>#REF!</v>
      </c>
      <c r="I44" t="e">
        <f ca="1">INDIRECT("'["&amp;公示01!#REF!&amp;".xls]表5'!i44")</f>
        <v>#REF!</v>
      </c>
      <c r="J44" t="e">
        <f ca="1">INDIRECT("'["&amp;公示01!#REF!&amp;".xls]表5'!j44")</f>
        <v>#REF!</v>
      </c>
      <c r="K44" t="e">
        <f ca="1">INDIRECT("'["&amp;公示01!#REF!&amp;".xls]表5'!k44")</f>
        <v>#REF!</v>
      </c>
      <c r="L44" t="e">
        <f ca="1">INDIRECT("'["&amp;公示01!#REF!&amp;".xls]表5'!l44")</f>
        <v>#REF!</v>
      </c>
    </row>
    <row r="45" spans="1:12" ht="14.25">
      <c r="A45" t="e">
        <f ca="1">INDIRECT("'["&amp;公示01!#REF!&amp;".xls]表5'!a45")</f>
        <v>#REF!</v>
      </c>
      <c r="B45" s="1" t="e">
        <f ca="1">INDIRECT("'["&amp;公示01!#REF!&amp;".xls]表5'!B45")</f>
        <v>#REF!</v>
      </c>
      <c r="C45" s="1" t="e">
        <f ca="1">INDIRECT("'["&amp;公示01!#REF!&amp;".xls]表5'!c45")</f>
        <v>#REF!</v>
      </c>
      <c r="D45" s="1" t="e">
        <f ca="1">INDIRECT("'["&amp;公示01!#REF!&amp;".xls]表5'!d45")</f>
        <v>#REF!</v>
      </c>
      <c r="E45" s="1" t="e">
        <f ca="1">INDIRECT("'["&amp;公示01!#REF!&amp;".xls]表5'!e45")</f>
        <v>#REF!</v>
      </c>
      <c r="F45" s="1" t="e">
        <f ca="1">INDIRECT("'["&amp;公示01!#REF!&amp;".xls]表5'!f45")</f>
        <v>#REF!</v>
      </c>
      <c r="G45" t="e">
        <f ca="1">INDIRECT("'["&amp;公示01!#REF!&amp;".xls]表5'!g45")</f>
        <v>#REF!</v>
      </c>
      <c r="H45" t="e">
        <f ca="1">INDIRECT("'["&amp;公示01!#REF!&amp;".xls]表5'!h45")</f>
        <v>#REF!</v>
      </c>
      <c r="I45" t="e">
        <f ca="1">INDIRECT("'["&amp;公示01!#REF!&amp;".xls]表5'!i45")</f>
        <v>#REF!</v>
      </c>
      <c r="J45" t="e">
        <f ca="1">INDIRECT("'["&amp;公示01!#REF!&amp;".xls]表5'!j45")</f>
        <v>#REF!</v>
      </c>
      <c r="K45" t="e">
        <f ca="1">INDIRECT("'["&amp;公示01!#REF!&amp;".xls]表5'!k45")</f>
        <v>#REF!</v>
      </c>
      <c r="L45" t="e">
        <f ca="1">INDIRECT("'["&amp;公示01!#REF!&amp;".xls]表5'!l45")</f>
        <v>#REF!</v>
      </c>
    </row>
    <row r="46" spans="1:12" ht="14.25">
      <c r="A46" t="e">
        <f ca="1">INDIRECT("'["&amp;公示01!#REF!&amp;".xls]表5'!a46")</f>
        <v>#REF!</v>
      </c>
      <c r="B46" s="1" t="e">
        <f ca="1">INDIRECT("'["&amp;公示01!#REF!&amp;".xls]表5'!B46")</f>
        <v>#REF!</v>
      </c>
      <c r="C46" s="1" t="e">
        <f ca="1">INDIRECT("'["&amp;公示01!#REF!&amp;".xls]表5'!c46")</f>
        <v>#REF!</v>
      </c>
      <c r="D46" s="1" t="e">
        <f ca="1">INDIRECT("'["&amp;公示01!#REF!&amp;".xls]表5'!d46")</f>
        <v>#REF!</v>
      </c>
      <c r="E46" s="1" t="e">
        <f ca="1">INDIRECT("'["&amp;公示01!#REF!&amp;".xls]表5'!e46")</f>
        <v>#REF!</v>
      </c>
      <c r="F46" s="1" t="e">
        <f ca="1">INDIRECT("'["&amp;公示01!#REF!&amp;".xls]表5'!f46")</f>
        <v>#REF!</v>
      </c>
      <c r="G46" t="e">
        <f ca="1">INDIRECT("'["&amp;公示01!#REF!&amp;".xls]表5'!g46")</f>
        <v>#REF!</v>
      </c>
      <c r="H46" t="e">
        <f ca="1">INDIRECT("'["&amp;公示01!#REF!&amp;".xls]表5'!h46")</f>
        <v>#REF!</v>
      </c>
      <c r="I46" t="e">
        <f ca="1">INDIRECT("'["&amp;公示01!#REF!&amp;".xls]表5'!i46")</f>
        <v>#REF!</v>
      </c>
      <c r="J46" t="e">
        <f ca="1">INDIRECT("'["&amp;公示01!#REF!&amp;".xls]表5'!j46")</f>
        <v>#REF!</v>
      </c>
      <c r="K46" t="e">
        <f ca="1">INDIRECT("'["&amp;公示01!#REF!&amp;".xls]表5'!k46")</f>
        <v>#REF!</v>
      </c>
      <c r="L46" t="e">
        <f ca="1">INDIRECT("'["&amp;公示01!#REF!&amp;".xls]表5'!l46")</f>
        <v>#REF!</v>
      </c>
    </row>
    <row r="47" spans="1:12" ht="14.25">
      <c r="A47" t="e">
        <f ca="1">INDIRECT("'["&amp;公示01!#REF!&amp;".xls]表5'!a47")</f>
        <v>#REF!</v>
      </c>
      <c r="B47" s="1" t="e">
        <f ca="1">INDIRECT("'["&amp;公示01!#REF!&amp;".xls]表5'!B47")</f>
        <v>#REF!</v>
      </c>
      <c r="C47" s="1" t="e">
        <f ca="1">INDIRECT("'["&amp;公示01!#REF!&amp;".xls]表5'!c47")</f>
        <v>#REF!</v>
      </c>
      <c r="D47" s="1" t="e">
        <f ca="1">INDIRECT("'["&amp;公示01!#REF!&amp;".xls]表5'!d47")</f>
        <v>#REF!</v>
      </c>
      <c r="E47" s="1" t="e">
        <f ca="1">INDIRECT("'["&amp;公示01!#REF!&amp;".xls]表5'!e47")</f>
        <v>#REF!</v>
      </c>
      <c r="F47" s="1" t="e">
        <f ca="1">INDIRECT("'["&amp;公示01!#REF!&amp;".xls]表5'!f47")</f>
        <v>#REF!</v>
      </c>
      <c r="G47" t="e">
        <f ca="1">INDIRECT("'["&amp;公示01!#REF!&amp;".xls]表5'!g47")</f>
        <v>#REF!</v>
      </c>
      <c r="H47" t="e">
        <f ca="1">INDIRECT("'["&amp;公示01!#REF!&amp;".xls]表5'!h47")</f>
        <v>#REF!</v>
      </c>
      <c r="I47" t="e">
        <f ca="1">INDIRECT("'["&amp;公示01!#REF!&amp;".xls]表5'!i47")</f>
        <v>#REF!</v>
      </c>
      <c r="J47" t="e">
        <f ca="1">INDIRECT("'["&amp;公示01!#REF!&amp;".xls]表5'!j47")</f>
        <v>#REF!</v>
      </c>
      <c r="K47" t="e">
        <f ca="1">INDIRECT("'["&amp;公示01!#REF!&amp;".xls]表5'!k47")</f>
        <v>#REF!</v>
      </c>
      <c r="L47" t="e">
        <f ca="1">INDIRECT("'["&amp;公示01!#REF!&amp;".xls]表5'!l47")</f>
        <v>#REF!</v>
      </c>
    </row>
    <row r="48" spans="1:12" ht="14.25">
      <c r="A48" t="e">
        <f ca="1">INDIRECT("'["&amp;公示01!#REF!&amp;".xls]表5'!a48")</f>
        <v>#REF!</v>
      </c>
      <c r="B48" s="1" t="e">
        <f ca="1">INDIRECT("'["&amp;公示01!#REF!&amp;".xls]表5'!B48")</f>
        <v>#REF!</v>
      </c>
      <c r="C48" s="1" t="e">
        <f ca="1">INDIRECT("'["&amp;公示01!#REF!&amp;".xls]表5'!c48")</f>
        <v>#REF!</v>
      </c>
      <c r="D48" s="1" t="e">
        <f ca="1">INDIRECT("'["&amp;公示01!#REF!&amp;".xls]表5'!d48")</f>
        <v>#REF!</v>
      </c>
      <c r="E48" s="1" t="e">
        <f ca="1">INDIRECT("'["&amp;公示01!#REF!&amp;".xls]表5'!e48")</f>
        <v>#REF!</v>
      </c>
      <c r="F48" s="1" t="e">
        <f ca="1">INDIRECT("'["&amp;公示01!#REF!&amp;".xls]表5'!f48")</f>
        <v>#REF!</v>
      </c>
      <c r="G48" t="e">
        <f ca="1">INDIRECT("'["&amp;公示01!#REF!&amp;".xls]表5'!g48")</f>
        <v>#REF!</v>
      </c>
      <c r="H48" t="e">
        <f ca="1">INDIRECT("'["&amp;公示01!#REF!&amp;".xls]表5'!h48")</f>
        <v>#REF!</v>
      </c>
      <c r="I48" t="e">
        <f ca="1">INDIRECT("'["&amp;公示01!#REF!&amp;".xls]表5'!i48")</f>
        <v>#REF!</v>
      </c>
      <c r="J48" t="e">
        <f ca="1">INDIRECT("'["&amp;公示01!#REF!&amp;".xls]表5'!j48")</f>
        <v>#REF!</v>
      </c>
      <c r="K48" t="e">
        <f ca="1">INDIRECT("'["&amp;公示01!#REF!&amp;".xls]表5'!k48")</f>
        <v>#REF!</v>
      </c>
      <c r="L48" t="e">
        <f ca="1">INDIRECT("'["&amp;公示01!#REF!&amp;".xls]表5'!l48")</f>
        <v>#REF!</v>
      </c>
    </row>
    <row r="49" spans="1:12" ht="14.25">
      <c r="A49" t="e">
        <f ca="1">INDIRECT("'["&amp;公示01!#REF!&amp;".xls]表5'!a49")</f>
        <v>#REF!</v>
      </c>
      <c r="B49" s="1" t="e">
        <f ca="1">INDIRECT("'["&amp;公示01!#REF!&amp;".xls]表5'!B49")</f>
        <v>#REF!</v>
      </c>
      <c r="C49" s="1" t="e">
        <f ca="1">INDIRECT("'["&amp;公示01!#REF!&amp;".xls]表5'!c49")</f>
        <v>#REF!</v>
      </c>
      <c r="D49" s="1" t="e">
        <f ca="1">INDIRECT("'["&amp;公示01!#REF!&amp;".xls]表5'!d49")</f>
        <v>#REF!</v>
      </c>
      <c r="E49" s="1" t="e">
        <f ca="1">INDIRECT("'["&amp;公示01!#REF!&amp;".xls]表5'!e49")</f>
        <v>#REF!</v>
      </c>
      <c r="F49" s="1" t="e">
        <f ca="1">INDIRECT("'["&amp;公示01!#REF!&amp;".xls]表5'!f49")</f>
        <v>#REF!</v>
      </c>
      <c r="G49" t="e">
        <f ca="1">INDIRECT("'["&amp;公示01!#REF!&amp;".xls]表5'!g49")</f>
        <v>#REF!</v>
      </c>
      <c r="H49" t="e">
        <f ca="1">INDIRECT("'["&amp;公示01!#REF!&amp;".xls]表5'!h49")</f>
        <v>#REF!</v>
      </c>
      <c r="I49" t="e">
        <f ca="1">INDIRECT("'["&amp;公示01!#REF!&amp;".xls]表5'!i49")</f>
        <v>#REF!</v>
      </c>
      <c r="J49" t="e">
        <f ca="1">INDIRECT("'["&amp;公示01!#REF!&amp;".xls]表5'!j49")</f>
        <v>#REF!</v>
      </c>
      <c r="K49" t="e">
        <f ca="1">INDIRECT("'["&amp;公示01!#REF!&amp;".xls]表5'!k49")</f>
        <v>#REF!</v>
      </c>
      <c r="L49" t="e">
        <f ca="1">INDIRECT("'["&amp;公示01!#REF!&amp;".xls]表5'!l49")</f>
        <v>#REF!</v>
      </c>
    </row>
    <row r="50" spans="1:12" ht="14.25">
      <c r="A50" t="e">
        <f ca="1">INDIRECT("'["&amp;公示01!#REF!&amp;".xls]表5'!a50")</f>
        <v>#REF!</v>
      </c>
      <c r="B50" s="1" t="e">
        <f ca="1">INDIRECT("'["&amp;公示01!#REF!&amp;".xls]表5'!B50")</f>
        <v>#REF!</v>
      </c>
      <c r="C50" s="1" t="e">
        <f ca="1">INDIRECT("'["&amp;公示01!#REF!&amp;".xls]表5'!c50")</f>
        <v>#REF!</v>
      </c>
      <c r="D50" s="1" t="e">
        <f ca="1">INDIRECT("'["&amp;公示01!#REF!&amp;".xls]表5'!d50")</f>
        <v>#REF!</v>
      </c>
      <c r="E50" s="1" t="e">
        <f ca="1">INDIRECT("'["&amp;公示01!#REF!&amp;".xls]表5'!e50")</f>
        <v>#REF!</v>
      </c>
      <c r="F50" s="1" t="e">
        <f ca="1">INDIRECT("'["&amp;公示01!#REF!&amp;".xls]表5'!f50")</f>
        <v>#REF!</v>
      </c>
      <c r="G50" t="e">
        <f ca="1">INDIRECT("'["&amp;公示01!#REF!&amp;".xls]表5'!g50")</f>
        <v>#REF!</v>
      </c>
      <c r="H50" t="e">
        <f ca="1">INDIRECT("'["&amp;公示01!#REF!&amp;".xls]表5'!h50")</f>
        <v>#REF!</v>
      </c>
      <c r="I50" t="e">
        <f ca="1">INDIRECT("'["&amp;公示01!#REF!&amp;".xls]表5'!i50")</f>
        <v>#REF!</v>
      </c>
      <c r="J50" t="e">
        <f ca="1">INDIRECT("'["&amp;公示01!#REF!&amp;".xls]表5'!j50")</f>
        <v>#REF!</v>
      </c>
      <c r="K50" t="e">
        <f ca="1">INDIRECT("'["&amp;公示01!#REF!&amp;".xls]表5'!k50")</f>
        <v>#REF!</v>
      </c>
      <c r="L50" t="e">
        <f ca="1">INDIRECT("'["&amp;公示01!#REF!&amp;".xls]表5'!l50")</f>
        <v>#REF!</v>
      </c>
    </row>
    <row r="51" spans="1:12" ht="14.25">
      <c r="A51" t="e">
        <f ca="1">INDIRECT("'["&amp;公示01!#REF!&amp;".xls]表5'!a51")</f>
        <v>#REF!</v>
      </c>
      <c r="B51" s="1" t="e">
        <f ca="1">INDIRECT("'["&amp;公示01!#REF!&amp;".xls]表5'!B51")</f>
        <v>#REF!</v>
      </c>
      <c r="C51" s="1" t="e">
        <f ca="1">INDIRECT("'["&amp;公示01!#REF!&amp;".xls]表5'!c51")</f>
        <v>#REF!</v>
      </c>
      <c r="D51" s="1" t="e">
        <f ca="1">INDIRECT("'["&amp;公示01!#REF!&amp;".xls]表5'!d51")</f>
        <v>#REF!</v>
      </c>
      <c r="E51" s="1" t="e">
        <f ca="1">INDIRECT("'["&amp;公示01!#REF!&amp;".xls]表5'!e51")</f>
        <v>#REF!</v>
      </c>
      <c r="F51" s="1" t="e">
        <f ca="1">INDIRECT("'["&amp;公示01!#REF!&amp;".xls]表5'!f51")</f>
        <v>#REF!</v>
      </c>
      <c r="G51" t="e">
        <f ca="1">INDIRECT("'["&amp;公示01!#REF!&amp;".xls]表5'!g51")</f>
        <v>#REF!</v>
      </c>
      <c r="H51" t="e">
        <f ca="1">INDIRECT("'["&amp;公示01!#REF!&amp;".xls]表5'!h51")</f>
        <v>#REF!</v>
      </c>
      <c r="I51" t="e">
        <f ca="1">INDIRECT("'["&amp;公示01!#REF!&amp;".xls]表5'!i51")</f>
        <v>#REF!</v>
      </c>
      <c r="J51" t="e">
        <f ca="1">INDIRECT("'["&amp;公示01!#REF!&amp;".xls]表5'!j51")</f>
        <v>#REF!</v>
      </c>
      <c r="K51" t="e">
        <f ca="1">INDIRECT("'["&amp;公示01!#REF!&amp;".xls]表5'!k51")</f>
        <v>#REF!</v>
      </c>
      <c r="L51" t="e">
        <f ca="1">INDIRECT("'["&amp;公示01!#REF!&amp;".xls]表5'!l51")</f>
        <v>#REF!</v>
      </c>
    </row>
    <row r="52" spans="1:12" ht="14.25">
      <c r="A52" t="e">
        <f ca="1">INDIRECT("'["&amp;公示01!#REF!&amp;".xls]表5'!a52")</f>
        <v>#REF!</v>
      </c>
      <c r="B52" s="1" t="e">
        <f ca="1">INDIRECT("'["&amp;公示01!#REF!&amp;".xls]表5'!B52")</f>
        <v>#REF!</v>
      </c>
      <c r="C52" s="1" t="e">
        <f ca="1">INDIRECT("'["&amp;公示01!#REF!&amp;".xls]表5'!c52")</f>
        <v>#REF!</v>
      </c>
      <c r="D52" s="1" t="e">
        <f ca="1">INDIRECT("'["&amp;公示01!#REF!&amp;".xls]表5'!d52")</f>
        <v>#REF!</v>
      </c>
      <c r="E52" s="1" t="e">
        <f ca="1">INDIRECT("'["&amp;公示01!#REF!&amp;".xls]表5'!e52")</f>
        <v>#REF!</v>
      </c>
      <c r="F52" s="1" t="e">
        <f ca="1">INDIRECT("'["&amp;公示01!#REF!&amp;".xls]表5'!f52")</f>
        <v>#REF!</v>
      </c>
      <c r="G52" t="e">
        <f ca="1">INDIRECT("'["&amp;公示01!#REF!&amp;".xls]表5'!g52")</f>
        <v>#REF!</v>
      </c>
      <c r="H52" t="e">
        <f ca="1">INDIRECT("'["&amp;公示01!#REF!&amp;".xls]表5'!h52")</f>
        <v>#REF!</v>
      </c>
      <c r="I52" t="e">
        <f ca="1">INDIRECT("'["&amp;公示01!#REF!&amp;".xls]表5'!i52")</f>
        <v>#REF!</v>
      </c>
      <c r="J52" t="e">
        <f ca="1">INDIRECT("'["&amp;公示01!#REF!&amp;".xls]表5'!j52")</f>
        <v>#REF!</v>
      </c>
      <c r="K52" t="e">
        <f ca="1">INDIRECT("'["&amp;公示01!#REF!&amp;".xls]表5'!k52")</f>
        <v>#REF!</v>
      </c>
      <c r="L52" t="e">
        <f ca="1">INDIRECT("'["&amp;公示01!#REF!&amp;".xls]表5'!l52")</f>
        <v>#REF!</v>
      </c>
    </row>
    <row r="53" spans="1:12" ht="14.25">
      <c r="A53" t="e">
        <f ca="1">INDIRECT("'["&amp;公示01!#REF!&amp;".xls]表5'!a53")</f>
        <v>#REF!</v>
      </c>
      <c r="B53" s="1" t="e">
        <f ca="1">INDIRECT("'["&amp;公示01!#REF!&amp;".xls]表5'!B53")</f>
        <v>#REF!</v>
      </c>
      <c r="C53" s="1" t="e">
        <f ca="1">INDIRECT("'["&amp;公示01!#REF!&amp;".xls]表5'!c53")</f>
        <v>#REF!</v>
      </c>
      <c r="D53" s="1" t="e">
        <f ca="1">INDIRECT("'["&amp;公示01!#REF!&amp;".xls]表5'!d53")</f>
        <v>#REF!</v>
      </c>
      <c r="E53" s="1" t="e">
        <f ca="1">INDIRECT("'["&amp;公示01!#REF!&amp;".xls]表5'!e53")</f>
        <v>#REF!</v>
      </c>
      <c r="F53" s="1" t="e">
        <f ca="1">INDIRECT("'["&amp;公示01!#REF!&amp;".xls]表5'!f53")</f>
        <v>#REF!</v>
      </c>
      <c r="G53" t="e">
        <f ca="1">INDIRECT("'["&amp;公示01!#REF!&amp;".xls]表5'!g53")</f>
        <v>#REF!</v>
      </c>
      <c r="H53" t="e">
        <f ca="1">INDIRECT("'["&amp;公示01!#REF!&amp;".xls]表5'!h53")</f>
        <v>#REF!</v>
      </c>
      <c r="I53" t="e">
        <f ca="1">INDIRECT("'["&amp;公示01!#REF!&amp;".xls]表5'!i53")</f>
        <v>#REF!</v>
      </c>
      <c r="J53" t="e">
        <f ca="1">INDIRECT("'["&amp;公示01!#REF!&amp;".xls]表5'!j53")</f>
        <v>#REF!</v>
      </c>
      <c r="K53" t="e">
        <f ca="1">INDIRECT("'["&amp;公示01!#REF!&amp;".xls]表5'!k53")</f>
        <v>#REF!</v>
      </c>
      <c r="L53" t="e">
        <f ca="1">INDIRECT("'["&amp;公示01!#REF!&amp;".xls]表5'!l53")</f>
        <v>#REF!</v>
      </c>
    </row>
    <row r="54" spans="1:12" ht="14.25">
      <c r="A54" t="e">
        <f ca="1">INDIRECT("'["&amp;公示01!#REF!&amp;".xls]表5'!a54")</f>
        <v>#REF!</v>
      </c>
      <c r="B54" s="1" t="e">
        <f ca="1">INDIRECT("'["&amp;公示01!#REF!&amp;".xls]表5'!B54")</f>
        <v>#REF!</v>
      </c>
      <c r="C54" s="1" t="e">
        <f ca="1">INDIRECT("'["&amp;公示01!#REF!&amp;".xls]表5'!c54")</f>
        <v>#REF!</v>
      </c>
      <c r="D54" s="1" t="e">
        <f ca="1">INDIRECT("'["&amp;公示01!#REF!&amp;".xls]表5'!d54")</f>
        <v>#REF!</v>
      </c>
      <c r="E54" s="1" t="e">
        <f ca="1">INDIRECT("'["&amp;公示01!#REF!&amp;".xls]表5'!e54")</f>
        <v>#REF!</v>
      </c>
      <c r="F54" s="1" t="e">
        <f ca="1">INDIRECT("'["&amp;公示01!#REF!&amp;".xls]表5'!f54")</f>
        <v>#REF!</v>
      </c>
      <c r="G54" t="e">
        <f ca="1">INDIRECT("'["&amp;公示01!#REF!&amp;".xls]表5'!g54")</f>
        <v>#REF!</v>
      </c>
      <c r="H54" t="e">
        <f ca="1">INDIRECT("'["&amp;公示01!#REF!&amp;".xls]表5'!h54")</f>
        <v>#REF!</v>
      </c>
      <c r="I54" t="e">
        <f ca="1">INDIRECT("'["&amp;公示01!#REF!&amp;".xls]表5'!i54")</f>
        <v>#REF!</v>
      </c>
      <c r="J54" t="e">
        <f ca="1">INDIRECT("'["&amp;公示01!#REF!&amp;".xls]表5'!j54")</f>
        <v>#REF!</v>
      </c>
      <c r="K54" t="e">
        <f ca="1">INDIRECT("'["&amp;公示01!#REF!&amp;".xls]表5'!k54")</f>
        <v>#REF!</v>
      </c>
      <c r="L54" t="e">
        <f ca="1">INDIRECT("'["&amp;公示01!#REF!&amp;".xls]表5'!l54")</f>
        <v>#REF!</v>
      </c>
    </row>
    <row r="55" spans="1:12" ht="14.25">
      <c r="A55" t="e">
        <f ca="1">INDIRECT("'["&amp;公示01!#REF!&amp;".xls]表5'!a55")</f>
        <v>#REF!</v>
      </c>
      <c r="B55" s="1" t="e">
        <f ca="1">INDIRECT("'["&amp;公示01!#REF!&amp;".xls]表5'!B55")</f>
        <v>#REF!</v>
      </c>
      <c r="C55" s="1" t="e">
        <f ca="1">INDIRECT("'["&amp;公示01!#REF!&amp;".xls]表5'!c55")</f>
        <v>#REF!</v>
      </c>
      <c r="D55" s="1" t="e">
        <f ca="1">INDIRECT("'["&amp;公示01!#REF!&amp;".xls]表5'!d55")</f>
        <v>#REF!</v>
      </c>
      <c r="E55" s="1" t="e">
        <f ca="1">INDIRECT("'["&amp;公示01!#REF!&amp;".xls]表5'!e55")</f>
        <v>#REF!</v>
      </c>
      <c r="F55" s="1" t="e">
        <f ca="1">INDIRECT("'["&amp;公示01!#REF!&amp;".xls]表5'!f55")</f>
        <v>#REF!</v>
      </c>
      <c r="G55" t="e">
        <f ca="1">INDIRECT("'["&amp;公示01!#REF!&amp;".xls]表5'!g55")</f>
        <v>#REF!</v>
      </c>
      <c r="H55" t="e">
        <f ca="1">INDIRECT("'["&amp;公示01!#REF!&amp;".xls]表5'!h55")</f>
        <v>#REF!</v>
      </c>
      <c r="I55" t="e">
        <f ca="1">INDIRECT("'["&amp;公示01!#REF!&amp;".xls]表5'!i55")</f>
        <v>#REF!</v>
      </c>
      <c r="J55" t="e">
        <f ca="1">INDIRECT("'["&amp;公示01!#REF!&amp;".xls]表5'!j55")</f>
        <v>#REF!</v>
      </c>
      <c r="K55" t="e">
        <f ca="1">INDIRECT("'["&amp;公示01!#REF!&amp;".xls]表5'!k55")</f>
        <v>#REF!</v>
      </c>
      <c r="L55" t="e">
        <f ca="1">INDIRECT("'["&amp;公示01!#REF!&amp;".xls]表5'!l55")</f>
        <v>#REF!</v>
      </c>
    </row>
    <row r="56" spans="1:12" ht="14.25">
      <c r="A56" t="e">
        <f ca="1">INDIRECT("'["&amp;公示01!#REF!&amp;".xls]表5'!a56")</f>
        <v>#REF!</v>
      </c>
      <c r="B56" s="1" t="e">
        <f ca="1">INDIRECT("'["&amp;公示01!#REF!&amp;".xls]表5'!B56")</f>
        <v>#REF!</v>
      </c>
      <c r="C56" s="1" t="e">
        <f ca="1">INDIRECT("'["&amp;公示01!#REF!&amp;".xls]表5'!c56")</f>
        <v>#REF!</v>
      </c>
      <c r="D56" s="1" t="e">
        <f ca="1">INDIRECT("'["&amp;公示01!#REF!&amp;".xls]表5'!d56")</f>
        <v>#REF!</v>
      </c>
      <c r="E56" s="1" t="e">
        <f ca="1">INDIRECT("'["&amp;公示01!#REF!&amp;".xls]表5'!e56")</f>
        <v>#REF!</v>
      </c>
      <c r="F56" s="1" t="e">
        <f ca="1">INDIRECT("'["&amp;公示01!#REF!&amp;".xls]表5'!f56")</f>
        <v>#REF!</v>
      </c>
      <c r="G56" t="e">
        <f ca="1">INDIRECT("'["&amp;公示01!#REF!&amp;".xls]表5'!g56")</f>
        <v>#REF!</v>
      </c>
      <c r="H56" t="e">
        <f ca="1">INDIRECT("'["&amp;公示01!#REF!&amp;".xls]表5'!h56")</f>
        <v>#REF!</v>
      </c>
      <c r="I56" t="e">
        <f ca="1">INDIRECT("'["&amp;公示01!#REF!&amp;".xls]表5'!i56")</f>
        <v>#REF!</v>
      </c>
      <c r="J56" t="e">
        <f ca="1">INDIRECT("'["&amp;公示01!#REF!&amp;".xls]表5'!j56")</f>
        <v>#REF!</v>
      </c>
      <c r="K56" t="e">
        <f ca="1">INDIRECT("'["&amp;公示01!#REF!&amp;".xls]表5'!k56")</f>
        <v>#REF!</v>
      </c>
      <c r="L56" t="e">
        <f ca="1">INDIRECT("'["&amp;公示01!#REF!&amp;".xls]表5'!l56")</f>
        <v>#REF!</v>
      </c>
    </row>
    <row r="57" spans="1:12" ht="14.25">
      <c r="A57" t="e">
        <f ca="1">INDIRECT("'["&amp;公示01!#REF!&amp;".xls]表5'!a57")</f>
        <v>#REF!</v>
      </c>
      <c r="B57" s="1" t="e">
        <f ca="1">INDIRECT("'["&amp;公示01!#REF!&amp;".xls]表5'!B57")</f>
        <v>#REF!</v>
      </c>
      <c r="C57" s="1" t="e">
        <f ca="1">INDIRECT("'["&amp;公示01!#REF!&amp;".xls]表5'!c57")</f>
        <v>#REF!</v>
      </c>
      <c r="D57" s="1" t="e">
        <f ca="1">INDIRECT("'["&amp;公示01!#REF!&amp;".xls]表5'!d57")</f>
        <v>#REF!</v>
      </c>
      <c r="E57" s="1" t="e">
        <f ca="1">INDIRECT("'["&amp;公示01!#REF!&amp;".xls]表5'!e57")</f>
        <v>#REF!</v>
      </c>
      <c r="F57" s="1" t="e">
        <f ca="1">INDIRECT("'["&amp;公示01!#REF!&amp;".xls]表5'!f57")</f>
        <v>#REF!</v>
      </c>
      <c r="G57" t="e">
        <f ca="1">INDIRECT("'["&amp;公示01!#REF!&amp;".xls]表5'!g57")</f>
        <v>#REF!</v>
      </c>
      <c r="H57" t="e">
        <f ca="1">INDIRECT("'["&amp;公示01!#REF!&amp;".xls]表5'!h57")</f>
        <v>#REF!</v>
      </c>
      <c r="I57" t="e">
        <f ca="1">INDIRECT("'["&amp;公示01!#REF!&amp;".xls]表5'!i57")</f>
        <v>#REF!</v>
      </c>
      <c r="J57" t="e">
        <f ca="1">INDIRECT("'["&amp;公示01!#REF!&amp;".xls]表5'!j57")</f>
        <v>#REF!</v>
      </c>
      <c r="K57" t="e">
        <f ca="1">INDIRECT("'["&amp;公示01!#REF!&amp;".xls]表5'!k57")</f>
        <v>#REF!</v>
      </c>
      <c r="L57" t="e">
        <f ca="1">INDIRECT("'["&amp;公示01!#REF!&amp;".xls]表5'!l57")</f>
        <v>#REF!</v>
      </c>
    </row>
    <row r="58" spans="1:12" ht="14.25">
      <c r="A58" t="e">
        <f ca="1">INDIRECT("'["&amp;公示01!#REF!&amp;".xls]表5'!a58")</f>
        <v>#REF!</v>
      </c>
      <c r="B58" s="1" t="e">
        <f ca="1">INDIRECT("'["&amp;公示01!#REF!&amp;".xls]表5'!B58")</f>
        <v>#REF!</v>
      </c>
      <c r="C58" s="1" t="e">
        <f ca="1">INDIRECT("'["&amp;公示01!#REF!&amp;".xls]表5'!c58")</f>
        <v>#REF!</v>
      </c>
      <c r="D58" s="1" t="e">
        <f ca="1">INDIRECT("'["&amp;公示01!#REF!&amp;".xls]表5'!d58")</f>
        <v>#REF!</v>
      </c>
      <c r="E58" s="1" t="e">
        <f ca="1">INDIRECT("'["&amp;公示01!#REF!&amp;".xls]表5'!e58")</f>
        <v>#REF!</v>
      </c>
      <c r="F58" s="1" t="e">
        <f ca="1">INDIRECT("'["&amp;公示01!#REF!&amp;".xls]表5'!f58")</f>
        <v>#REF!</v>
      </c>
      <c r="G58" t="e">
        <f ca="1">INDIRECT("'["&amp;公示01!#REF!&amp;".xls]表5'!g58")</f>
        <v>#REF!</v>
      </c>
      <c r="H58" t="e">
        <f ca="1">INDIRECT("'["&amp;公示01!#REF!&amp;".xls]表5'!h58")</f>
        <v>#REF!</v>
      </c>
      <c r="I58" t="e">
        <f ca="1">INDIRECT("'["&amp;公示01!#REF!&amp;".xls]表5'!i58")</f>
        <v>#REF!</v>
      </c>
      <c r="J58" t="e">
        <f ca="1">INDIRECT("'["&amp;公示01!#REF!&amp;".xls]表5'!j58")</f>
        <v>#REF!</v>
      </c>
      <c r="K58" t="e">
        <f ca="1">INDIRECT("'["&amp;公示01!#REF!&amp;".xls]表5'!k58")</f>
        <v>#REF!</v>
      </c>
      <c r="L58" t="e">
        <f ca="1">INDIRECT("'["&amp;公示01!#REF!&amp;".xls]表5'!l58")</f>
        <v>#REF!</v>
      </c>
    </row>
    <row r="59" spans="1:12" ht="14.25">
      <c r="A59" t="e">
        <f ca="1">INDIRECT("'["&amp;公示01!#REF!&amp;".xls]表5'!a59")</f>
        <v>#REF!</v>
      </c>
      <c r="B59" s="1" t="e">
        <f ca="1">INDIRECT("'["&amp;公示01!#REF!&amp;".xls]表5'!B59")</f>
        <v>#REF!</v>
      </c>
      <c r="C59" s="1" t="e">
        <f ca="1">INDIRECT("'["&amp;公示01!#REF!&amp;".xls]表5'!c59")</f>
        <v>#REF!</v>
      </c>
      <c r="D59" s="1" t="e">
        <f ca="1">INDIRECT("'["&amp;公示01!#REF!&amp;".xls]表5'!d59")</f>
        <v>#REF!</v>
      </c>
      <c r="E59" s="1" t="e">
        <f ca="1">INDIRECT("'["&amp;公示01!#REF!&amp;".xls]表5'!e59")</f>
        <v>#REF!</v>
      </c>
      <c r="F59" s="1" t="e">
        <f ca="1">INDIRECT("'["&amp;公示01!#REF!&amp;".xls]表5'!f59")</f>
        <v>#REF!</v>
      </c>
      <c r="G59" t="e">
        <f ca="1">INDIRECT("'["&amp;公示01!#REF!&amp;".xls]表5'!g59")</f>
        <v>#REF!</v>
      </c>
      <c r="H59" t="e">
        <f ca="1">INDIRECT("'["&amp;公示01!#REF!&amp;".xls]表5'!h59")</f>
        <v>#REF!</v>
      </c>
      <c r="I59" t="e">
        <f ca="1">INDIRECT("'["&amp;公示01!#REF!&amp;".xls]表5'!i59")</f>
        <v>#REF!</v>
      </c>
      <c r="J59" t="e">
        <f ca="1">INDIRECT("'["&amp;公示01!#REF!&amp;".xls]表5'!j59")</f>
        <v>#REF!</v>
      </c>
      <c r="K59" t="e">
        <f ca="1">INDIRECT("'["&amp;公示01!#REF!&amp;".xls]表5'!k59")</f>
        <v>#REF!</v>
      </c>
      <c r="L59" t="e">
        <f ca="1">INDIRECT("'["&amp;公示01!#REF!&amp;".xls]表5'!l59")</f>
        <v>#REF!</v>
      </c>
    </row>
    <row r="60" spans="1:12" ht="14.25">
      <c r="A60" t="e">
        <f ca="1">INDIRECT("'["&amp;公示01!#REF!&amp;".xls]表5'!a60")</f>
        <v>#REF!</v>
      </c>
      <c r="B60" s="1" t="e">
        <f ca="1">INDIRECT("'["&amp;公示01!#REF!&amp;".xls]表5'!B60")</f>
        <v>#REF!</v>
      </c>
      <c r="C60" s="1" t="e">
        <f ca="1">INDIRECT("'["&amp;公示01!#REF!&amp;".xls]表5'!c60")</f>
        <v>#REF!</v>
      </c>
      <c r="D60" s="1" t="e">
        <f ca="1">INDIRECT("'["&amp;公示01!#REF!&amp;".xls]表5'!d60")</f>
        <v>#REF!</v>
      </c>
      <c r="E60" s="1" t="e">
        <f ca="1">INDIRECT("'["&amp;公示01!#REF!&amp;".xls]表5'!e60")</f>
        <v>#REF!</v>
      </c>
      <c r="F60" s="1" t="e">
        <f ca="1">INDIRECT("'["&amp;公示01!#REF!&amp;".xls]表5'!f60")</f>
        <v>#REF!</v>
      </c>
      <c r="G60" t="e">
        <f ca="1">INDIRECT("'["&amp;公示01!#REF!&amp;".xls]表5'!g60")</f>
        <v>#REF!</v>
      </c>
      <c r="H60" t="e">
        <f ca="1">INDIRECT("'["&amp;公示01!#REF!&amp;".xls]表5'!h60")</f>
        <v>#REF!</v>
      </c>
      <c r="I60" t="e">
        <f ca="1">INDIRECT("'["&amp;公示01!#REF!&amp;".xls]表5'!i60")</f>
        <v>#REF!</v>
      </c>
      <c r="J60" t="e">
        <f ca="1">INDIRECT("'["&amp;公示01!#REF!&amp;".xls]表5'!j60")</f>
        <v>#REF!</v>
      </c>
      <c r="K60" t="e">
        <f ca="1">INDIRECT("'["&amp;公示01!#REF!&amp;".xls]表5'!k60")</f>
        <v>#REF!</v>
      </c>
      <c r="L60" t="e">
        <f ca="1">INDIRECT("'["&amp;公示01!#REF!&amp;".xls]表5'!l60")</f>
        <v>#REF!</v>
      </c>
    </row>
    <row r="61" spans="1:12" ht="14.25">
      <c r="A61" t="e">
        <f ca="1">INDIRECT("'["&amp;公示01!#REF!&amp;".xls]表5'!a61")</f>
        <v>#REF!</v>
      </c>
      <c r="B61" s="1" t="e">
        <f ca="1">INDIRECT("'["&amp;公示01!#REF!&amp;".xls]表5'!B61")</f>
        <v>#REF!</v>
      </c>
      <c r="C61" s="1" t="e">
        <f ca="1">INDIRECT("'["&amp;公示01!#REF!&amp;".xls]表5'!c61")</f>
        <v>#REF!</v>
      </c>
      <c r="D61" s="1" t="e">
        <f ca="1">INDIRECT("'["&amp;公示01!#REF!&amp;".xls]表5'!d61")</f>
        <v>#REF!</v>
      </c>
      <c r="E61" s="1" t="e">
        <f ca="1">INDIRECT("'["&amp;公示01!#REF!&amp;".xls]表5'!e61")</f>
        <v>#REF!</v>
      </c>
      <c r="F61" s="1" t="e">
        <f ca="1">INDIRECT("'["&amp;公示01!#REF!&amp;".xls]表5'!f61")</f>
        <v>#REF!</v>
      </c>
      <c r="G61" t="e">
        <f ca="1">INDIRECT("'["&amp;公示01!#REF!&amp;".xls]表5'!g61")</f>
        <v>#REF!</v>
      </c>
      <c r="H61" t="e">
        <f ca="1">INDIRECT("'["&amp;公示01!#REF!&amp;".xls]表5'!h61")</f>
        <v>#REF!</v>
      </c>
      <c r="I61" t="e">
        <f ca="1">INDIRECT("'["&amp;公示01!#REF!&amp;".xls]表5'!i61")</f>
        <v>#REF!</v>
      </c>
      <c r="J61" t="e">
        <f ca="1">INDIRECT("'["&amp;公示01!#REF!&amp;".xls]表5'!j61")</f>
        <v>#REF!</v>
      </c>
      <c r="K61" t="e">
        <f ca="1">INDIRECT("'["&amp;公示01!#REF!&amp;".xls]表5'!k61")</f>
        <v>#REF!</v>
      </c>
      <c r="L61" t="e">
        <f ca="1">INDIRECT("'["&amp;公示01!#REF!&amp;".xls]表5'!l61")</f>
        <v>#REF!</v>
      </c>
    </row>
    <row r="62" spans="1:12" ht="14.25">
      <c r="A62" t="e">
        <f ca="1">INDIRECT("'["&amp;公示01!#REF!&amp;".xls]表5'!a62")</f>
        <v>#REF!</v>
      </c>
      <c r="B62" s="1" t="e">
        <f ca="1">INDIRECT("'["&amp;公示01!#REF!&amp;".xls]表5'!B62")</f>
        <v>#REF!</v>
      </c>
      <c r="C62" s="1" t="e">
        <f ca="1">INDIRECT("'["&amp;公示01!#REF!&amp;".xls]表5'!c62")</f>
        <v>#REF!</v>
      </c>
      <c r="D62" s="1" t="e">
        <f ca="1">INDIRECT("'["&amp;公示01!#REF!&amp;".xls]表5'!d62")</f>
        <v>#REF!</v>
      </c>
      <c r="E62" s="1" t="e">
        <f ca="1">INDIRECT("'["&amp;公示01!#REF!&amp;".xls]表5'!e62")</f>
        <v>#REF!</v>
      </c>
      <c r="F62" s="1" t="e">
        <f ca="1">INDIRECT("'["&amp;公示01!#REF!&amp;".xls]表5'!f62")</f>
        <v>#REF!</v>
      </c>
      <c r="G62" t="e">
        <f ca="1">INDIRECT("'["&amp;公示01!#REF!&amp;".xls]表5'!g62")</f>
        <v>#REF!</v>
      </c>
      <c r="H62" t="e">
        <f ca="1">INDIRECT("'["&amp;公示01!#REF!&amp;".xls]表5'!h62")</f>
        <v>#REF!</v>
      </c>
      <c r="I62" t="e">
        <f ca="1">INDIRECT("'["&amp;公示01!#REF!&amp;".xls]表5'!i62")</f>
        <v>#REF!</v>
      </c>
      <c r="J62" t="e">
        <f ca="1">INDIRECT("'["&amp;公示01!#REF!&amp;".xls]表5'!j62")</f>
        <v>#REF!</v>
      </c>
      <c r="K62" t="e">
        <f ca="1">INDIRECT("'["&amp;公示01!#REF!&amp;".xls]表5'!k62")</f>
        <v>#REF!</v>
      </c>
      <c r="L62" t="e">
        <f ca="1">INDIRECT("'["&amp;公示01!#REF!&amp;".xls]表5'!l62")</f>
        <v>#REF!</v>
      </c>
    </row>
    <row r="63" spans="1:12" ht="14.25">
      <c r="A63" t="e">
        <f ca="1">INDIRECT("'["&amp;公示01!#REF!&amp;".xls]表5'!a63")</f>
        <v>#REF!</v>
      </c>
      <c r="B63" s="1" t="e">
        <f ca="1">INDIRECT("'["&amp;公示01!#REF!&amp;".xls]表5'!B63")</f>
        <v>#REF!</v>
      </c>
      <c r="C63" s="1" t="e">
        <f ca="1">INDIRECT("'["&amp;公示01!#REF!&amp;".xls]表5'!c63")</f>
        <v>#REF!</v>
      </c>
      <c r="D63" s="1" t="e">
        <f ca="1">INDIRECT("'["&amp;公示01!#REF!&amp;".xls]表5'!d63")</f>
        <v>#REF!</v>
      </c>
      <c r="E63" s="1" t="e">
        <f ca="1">INDIRECT("'["&amp;公示01!#REF!&amp;".xls]表5'!e63")</f>
        <v>#REF!</v>
      </c>
      <c r="F63" s="1" t="e">
        <f ca="1">INDIRECT("'["&amp;公示01!#REF!&amp;".xls]表5'!f63")</f>
        <v>#REF!</v>
      </c>
      <c r="G63" t="e">
        <f ca="1">INDIRECT("'["&amp;公示01!#REF!&amp;".xls]表5'!g63")</f>
        <v>#REF!</v>
      </c>
      <c r="H63" t="e">
        <f ca="1">INDIRECT("'["&amp;公示01!#REF!&amp;".xls]表5'!h63")</f>
        <v>#REF!</v>
      </c>
      <c r="I63" t="e">
        <f ca="1">INDIRECT("'["&amp;公示01!#REF!&amp;".xls]表5'!i63")</f>
        <v>#REF!</v>
      </c>
      <c r="J63" t="e">
        <f ca="1">INDIRECT("'["&amp;公示01!#REF!&amp;".xls]表5'!j63")</f>
        <v>#REF!</v>
      </c>
      <c r="K63" t="e">
        <f ca="1">INDIRECT("'["&amp;公示01!#REF!&amp;".xls]表5'!k63")</f>
        <v>#REF!</v>
      </c>
      <c r="L63" t="e">
        <f ca="1">INDIRECT("'["&amp;公示01!#REF!&amp;".xls]表5'!l63")</f>
        <v>#REF!</v>
      </c>
    </row>
    <row r="64" spans="1:12" ht="14.25">
      <c r="A64" t="e">
        <f ca="1">INDIRECT("'["&amp;公示01!#REF!&amp;".xls]表5'!a64")</f>
        <v>#REF!</v>
      </c>
      <c r="B64" s="1" t="e">
        <f ca="1">INDIRECT("'["&amp;公示01!#REF!&amp;".xls]表5'!B64")</f>
        <v>#REF!</v>
      </c>
      <c r="C64" s="1" t="e">
        <f ca="1">INDIRECT("'["&amp;公示01!#REF!&amp;".xls]表5'!c64")</f>
        <v>#REF!</v>
      </c>
      <c r="D64" s="1" t="e">
        <f ca="1">INDIRECT("'["&amp;公示01!#REF!&amp;".xls]表5'!d64")</f>
        <v>#REF!</v>
      </c>
      <c r="E64" s="1" t="e">
        <f ca="1">INDIRECT("'["&amp;公示01!#REF!&amp;".xls]表5'!e64")</f>
        <v>#REF!</v>
      </c>
      <c r="F64" s="1" t="e">
        <f ca="1">INDIRECT("'["&amp;公示01!#REF!&amp;".xls]表5'!f64")</f>
        <v>#REF!</v>
      </c>
      <c r="G64" t="e">
        <f ca="1">INDIRECT("'["&amp;公示01!#REF!&amp;".xls]表5'!g64")</f>
        <v>#REF!</v>
      </c>
      <c r="H64" t="e">
        <f ca="1">INDIRECT("'["&amp;公示01!#REF!&amp;".xls]表5'!h64")</f>
        <v>#REF!</v>
      </c>
      <c r="I64" t="e">
        <f ca="1">INDIRECT("'["&amp;公示01!#REF!&amp;".xls]表5'!i64")</f>
        <v>#REF!</v>
      </c>
      <c r="J64" t="e">
        <f ca="1">INDIRECT("'["&amp;公示01!#REF!&amp;".xls]表5'!j64")</f>
        <v>#REF!</v>
      </c>
      <c r="K64" t="e">
        <f ca="1">INDIRECT("'["&amp;公示01!#REF!&amp;".xls]表5'!k64")</f>
        <v>#REF!</v>
      </c>
      <c r="L64" t="e">
        <f ca="1">INDIRECT("'["&amp;公示01!#REF!&amp;".xls]表5'!l64")</f>
        <v>#REF!</v>
      </c>
    </row>
    <row r="65" spans="1:12" ht="14.25">
      <c r="A65" t="e">
        <f ca="1">INDIRECT("'["&amp;公示01!#REF!&amp;".xls]表5'!a65")</f>
        <v>#REF!</v>
      </c>
      <c r="B65" s="1" t="e">
        <f ca="1">INDIRECT("'["&amp;公示01!#REF!&amp;".xls]表5'!B65")</f>
        <v>#REF!</v>
      </c>
      <c r="C65" s="1" t="e">
        <f ca="1">INDIRECT("'["&amp;公示01!#REF!&amp;".xls]表5'!c65")</f>
        <v>#REF!</v>
      </c>
      <c r="D65" s="1" t="e">
        <f ca="1">INDIRECT("'["&amp;公示01!#REF!&amp;".xls]表5'!d65")</f>
        <v>#REF!</v>
      </c>
      <c r="E65" s="1" t="e">
        <f ca="1">INDIRECT("'["&amp;公示01!#REF!&amp;".xls]表5'!e65")</f>
        <v>#REF!</v>
      </c>
      <c r="F65" s="1" t="e">
        <f ca="1">INDIRECT("'["&amp;公示01!#REF!&amp;".xls]表5'!f65")</f>
        <v>#REF!</v>
      </c>
      <c r="G65" t="e">
        <f ca="1">INDIRECT("'["&amp;公示01!#REF!&amp;".xls]表5'!g65")</f>
        <v>#REF!</v>
      </c>
      <c r="H65" t="e">
        <f ca="1">INDIRECT("'["&amp;公示01!#REF!&amp;".xls]表5'!h65")</f>
        <v>#REF!</v>
      </c>
      <c r="I65" t="e">
        <f ca="1">INDIRECT("'["&amp;公示01!#REF!&amp;".xls]表5'!i65")</f>
        <v>#REF!</v>
      </c>
      <c r="J65" t="e">
        <f ca="1">INDIRECT("'["&amp;公示01!#REF!&amp;".xls]表5'!j65")</f>
        <v>#REF!</v>
      </c>
      <c r="K65" t="e">
        <f ca="1">INDIRECT("'["&amp;公示01!#REF!&amp;".xls]表5'!k65")</f>
        <v>#REF!</v>
      </c>
      <c r="L65" t="e">
        <f ca="1">INDIRECT("'["&amp;公示01!#REF!&amp;".xls]表5'!l65")</f>
        <v>#REF!</v>
      </c>
    </row>
    <row r="66" spans="1:12" ht="14.25">
      <c r="A66" t="e">
        <f ca="1">INDIRECT("'["&amp;公示01!#REF!&amp;".xls]表5'!a66")</f>
        <v>#REF!</v>
      </c>
      <c r="B66" s="1" t="e">
        <f ca="1">INDIRECT("'["&amp;公示01!#REF!&amp;".xls]表5'!B66")</f>
        <v>#REF!</v>
      </c>
      <c r="C66" s="1" t="e">
        <f ca="1">INDIRECT("'["&amp;公示01!#REF!&amp;".xls]表5'!c66")</f>
        <v>#REF!</v>
      </c>
      <c r="D66" s="1" t="e">
        <f ca="1">INDIRECT("'["&amp;公示01!#REF!&amp;".xls]表5'!d66")</f>
        <v>#REF!</v>
      </c>
      <c r="E66" s="1" t="e">
        <f ca="1">INDIRECT("'["&amp;公示01!#REF!&amp;".xls]表5'!e66")</f>
        <v>#REF!</v>
      </c>
      <c r="F66" s="1" t="e">
        <f ca="1">INDIRECT("'["&amp;公示01!#REF!&amp;".xls]表5'!f66")</f>
        <v>#REF!</v>
      </c>
      <c r="G66" t="e">
        <f ca="1">INDIRECT("'["&amp;公示01!#REF!&amp;".xls]表5'!g66")</f>
        <v>#REF!</v>
      </c>
      <c r="H66" t="e">
        <f ca="1">INDIRECT("'["&amp;公示01!#REF!&amp;".xls]表5'!h66")</f>
        <v>#REF!</v>
      </c>
      <c r="I66" t="e">
        <f ca="1">INDIRECT("'["&amp;公示01!#REF!&amp;".xls]表5'!i66")</f>
        <v>#REF!</v>
      </c>
      <c r="J66" t="e">
        <f ca="1">INDIRECT("'["&amp;公示01!#REF!&amp;".xls]表5'!j66")</f>
        <v>#REF!</v>
      </c>
      <c r="K66" t="e">
        <f ca="1">INDIRECT("'["&amp;公示01!#REF!&amp;".xls]表5'!k66")</f>
        <v>#REF!</v>
      </c>
      <c r="L66" t="e">
        <f ca="1">INDIRECT("'["&amp;公示01!#REF!&amp;".xls]表5'!l66")</f>
        <v>#REF!</v>
      </c>
    </row>
    <row r="67" spans="1:12" ht="14.25">
      <c r="A67" t="e">
        <f ca="1">INDIRECT("'["&amp;公示01!#REF!&amp;".xls]表5'!a67")</f>
        <v>#REF!</v>
      </c>
      <c r="B67" s="1" t="e">
        <f ca="1">INDIRECT("'["&amp;公示01!#REF!&amp;".xls]表5'!B67")</f>
        <v>#REF!</v>
      </c>
      <c r="C67" s="1" t="e">
        <f ca="1">INDIRECT("'["&amp;公示01!#REF!&amp;".xls]表5'!c67")</f>
        <v>#REF!</v>
      </c>
      <c r="D67" s="1" t="e">
        <f ca="1">INDIRECT("'["&amp;公示01!#REF!&amp;".xls]表5'!d67")</f>
        <v>#REF!</v>
      </c>
      <c r="E67" s="1" t="e">
        <f ca="1">INDIRECT("'["&amp;公示01!#REF!&amp;".xls]表5'!e67")</f>
        <v>#REF!</v>
      </c>
      <c r="F67" s="1" t="e">
        <f ca="1">INDIRECT("'["&amp;公示01!#REF!&amp;".xls]表5'!f67")</f>
        <v>#REF!</v>
      </c>
      <c r="G67" t="e">
        <f ca="1">INDIRECT("'["&amp;公示01!#REF!&amp;".xls]表5'!g67")</f>
        <v>#REF!</v>
      </c>
      <c r="H67" t="e">
        <f ca="1">INDIRECT("'["&amp;公示01!#REF!&amp;".xls]表5'!h67")</f>
        <v>#REF!</v>
      </c>
      <c r="I67" t="e">
        <f ca="1">INDIRECT("'["&amp;公示01!#REF!&amp;".xls]表5'!i67")</f>
        <v>#REF!</v>
      </c>
      <c r="J67" t="e">
        <f ca="1">INDIRECT("'["&amp;公示01!#REF!&amp;".xls]表5'!j67")</f>
        <v>#REF!</v>
      </c>
      <c r="K67" t="e">
        <f ca="1">INDIRECT("'["&amp;公示01!#REF!&amp;".xls]表5'!k67")</f>
        <v>#REF!</v>
      </c>
      <c r="L67" t="e">
        <f ca="1">INDIRECT("'["&amp;公示01!#REF!&amp;".xls]表5'!l67")</f>
        <v>#REF!</v>
      </c>
    </row>
    <row r="68" spans="1:12" ht="14.25">
      <c r="A68" t="e">
        <f ca="1">INDIRECT("'["&amp;公示01!#REF!&amp;".xls]表5'!a68")</f>
        <v>#REF!</v>
      </c>
      <c r="B68" s="1" t="e">
        <f ca="1">INDIRECT("'["&amp;公示01!#REF!&amp;".xls]表5'!B68")</f>
        <v>#REF!</v>
      </c>
      <c r="C68" s="1" t="e">
        <f ca="1">INDIRECT("'["&amp;公示01!#REF!&amp;".xls]表5'!c68")</f>
        <v>#REF!</v>
      </c>
      <c r="D68" s="1" t="e">
        <f ca="1">INDIRECT("'["&amp;公示01!#REF!&amp;".xls]表5'!d68")</f>
        <v>#REF!</v>
      </c>
      <c r="E68" s="1" t="e">
        <f ca="1">INDIRECT("'["&amp;公示01!#REF!&amp;".xls]表5'!e68")</f>
        <v>#REF!</v>
      </c>
      <c r="F68" s="1" t="e">
        <f ca="1">INDIRECT("'["&amp;公示01!#REF!&amp;".xls]表5'!f68")</f>
        <v>#REF!</v>
      </c>
      <c r="G68" t="e">
        <f ca="1">INDIRECT("'["&amp;公示01!#REF!&amp;".xls]表5'!g68")</f>
        <v>#REF!</v>
      </c>
      <c r="H68" t="e">
        <f ca="1">INDIRECT("'["&amp;公示01!#REF!&amp;".xls]表5'!h68")</f>
        <v>#REF!</v>
      </c>
      <c r="I68" t="e">
        <f ca="1">INDIRECT("'["&amp;公示01!#REF!&amp;".xls]表5'!i68")</f>
        <v>#REF!</v>
      </c>
      <c r="J68" t="e">
        <f ca="1">INDIRECT("'["&amp;公示01!#REF!&amp;".xls]表5'!j68")</f>
        <v>#REF!</v>
      </c>
      <c r="K68" t="e">
        <f ca="1">INDIRECT("'["&amp;公示01!#REF!&amp;".xls]表5'!k68")</f>
        <v>#REF!</v>
      </c>
      <c r="L68" t="e">
        <f ca="1">INDIRECT("'["&amp;公示01!#REF!&amp;".xls]表5'!l68")</f>
        <v>#REF!</v>
      </c>
    </row>
    <row r="69" spans="1:12" ht="14.25">
      <c r="A69" t="e">
        <f ca="1">INDIRECT("'["&amp;公示01!#REF!&amp;".xls]表5'!a69")</f>
        <v>#REF!</v>
      </c>
      <c r="B69" s="1" t="e">
        <f ca="1">INDIRECT("'["&amp;公示01!#REF!&amp;".xls]表5'!B69")</f>
        <v>#REF!</v>
      </c>
      <c r="C69" s="1" t="e">
        <f ca="1">INDIRECT("'["&amp;公示01!#REF!&amp;".xls]表5'!c69")</f>
        <v>#REF!</v>
      </c>
      <c r="D69" s="1" t="e">
        <f ca="1">INDIRECT("'["&amp;公示01!#REF!&amp;".xls]表5'!d69")</f>
        <v>#REF!</v>
      </c>
      <c r="E69" s="1" t="e">
        <f ca="1">INDIRECT("'["&amp;公示01!#REF!&amp;".xls]表5'!e69")</f>
        <v>#REF!</v>
      </c>
      <c r="F69" s="1" t="e">
        <f ca="1">INDIRECT("'["&amp;公示01!#REF!&amp;".xls]表5'!f69")</f>
        <v>#REF!</v>
      </c>
      <c r="G69" t="e">
        <f ca="1">INDIRECT("'["&amp;公示01!#REF!&amp;".xls]表5'!g69")</f>
        <v>#REF!</v>
      </c>
      <c r="H69" t="e">
        <f ca="1">INDIRECT("'["&amp;公示01!#REF!&amp;".xls]表5'!h69")</f>
        <v>#REF!</v>
      </c>
      <c r="I69" t="e">
        <f ca="1">INDIRECT("'["&amp;公示01!#REF!&amp;".xls]表5'!i69")</f>
        <v>#REF!</v>
      </c>
      <c r="J69" t="e">
        <f ca="1">INDIRECT("'["&amp;公示01!#REF!&amp;".xls]表5'!j69")</f>
        <v>#REF!</v>
      </c>
      <c r="K69" t="e">
        <f ca="1">INDIRECT("'["&amp;公示01!#REF!&amp;".xls]表5'!k69")</f>
        <v>#REF!</v>
      </c>
      <c r="L69" t="e">
        <f ca="1">INDIRECT("'["&amp;公示01!#REF!&amp;".xls]表5'!l69")</f>
        <v>#REF!</v>
      </c>
    </row>
    <row r="70" spans="1:12" ht="14.25">
      <c r="A70" t="e">
        <f ca="1">INDIRECT("'["&amp;公示01!#REF!&amp;".xls]表5'!a70")</f>
        <v>#REF!</v>
      </c>
      <c r="B70" s="1" t="e">
        <f ca="1">INDIRECT("'["&amp;公示01!#REF!&amp;".xls]表5'!B70")</f>
        <v>#REF!</v>
      </c>
      <c r="C70" s="1" t="e">
        <f ca="1">INDIRECT("'["&amp;公示01!#REF!&amp;".xls]表5'!c70")</f>
        <v>#REF!</v>
      </c>
      <c r="D70" s="1" t="e">
        <f ca="1">INDIRECT("'["&amp;公示01!#REF!&amp;".xls]表5'!d70")</f>
        <v>#REF!</v>
      </c>
      <c r="E70" s="1" t="e">
        <f ca="1">INDIRECT("'["&amp;公示01!#REF!&amp;".xls]表5'!e70")</f>
        <v>#REF!</v>
      </c>
      <c r="F70" s="1" t="e">
        <f ca="1">INDIRECT("'["&amp;公示01!#REF!&amp;".xls]表5'!f70")</f>
        <v>#REF!</v>
      </c>
      <c r="G70" t="e">
        <f ca="1">INDIRECT("'["&amp;公示01!#REF!&amp;".xls]表5'!g70")</f>
        <v>#REF!</v>
      </c>
      <c r="H70" t="e">
        <f ca="1">INDIRECT("'["&amp;公示01!#REF!&amp;".xls]表5'!h70")</f>
        <v>#REF!</v>
      </c>
      <c r="I70" t="e">
        <f ca="1">INDIRECT("'["&amp;公示01!#REF!&amp;".xls]表5'!i70")</f>
        <v>#REF!</v>
      </c>
      <c r="J70" t="e">
        <f ca="1">INDIRECT("'["&amp;公示01!#REF!&amp;".xls]表5'!j70")</f>
        <v>#REF!</v>
      </c>
      <c r="K70" t="e">
        <f ca="1">INDIRECT("'["&amp;公示01!#REF!&amp;".xls]表5'!k70")</f>
        <v>#REF!</v>
      </c>
      <c r="L70" t="e">
        <f ca="1">INDIRECT("'["&amp;公示01!#REF!&amp;".xls]表5'!l70")</f>
        <v>#REF!</v>
      </c>
    </row>
    <row r="71" spans="1:12" ht="14.25">
      <c r="A71" t="e">
        <f ca="1">INDIRECT("'["&amp;公示01!#REF!&amp;".xls]表5'!a71")</f>
        <v>#REF!</v>
      </c>
      <c r="B71" s="1" t="e">
        <f ca="1">INDIRECT("'["&amp;公示01!#REF!&amp;".xls]表5'!B71")</f>
        <v>#REF!</v>
      </c>
      <c r="C71" s="1" t="e">
        <f ca="1">INDIRECT("'["&amp;公示01!#REF!&amp;".xls]表5'!c71")</f>
        <v>#REF!</v>
      </c>
      <c r="D71" s="1" t="e">
        <f ca="1">INDIRECT("'["&amp;公示01!#REF!&amp;".xls]表5'!d71")</f>
        <v>#REF!</v>
      </c>
      <c r="E71" s="1" t="e">
        <f ca="1">INDIRECT("'["&amp;公示01!#REF!&amp;".xls]表5'!e71")</f>
        <v>#REF!</v>
      </c>
      <c r="F71" s="1" t="e">
        <f ca="1">INDIRECT("'["&amp;公示01!#REF!&amp;".xls]表5'!f71")</f>
        <v>#REF!</v>
      </c>
      <c r="G71" t="e">
        <f ca="1">INDIRECT("'["&amp;公示01!#REF!&amp;".xls]表5'!g71")</f>
        <v>#REF!</v>
      </c>
      <c r="H71" t="e">
        <f ca="1">INDIRECT("'["&amp;公示01!#REF!&amp;".xls]表5'!h71")</f>
        <v>#REF!</v>
      </c>
      <c r="I71" t="e">
        <f ca="1">INDIRECT("'["&amp;公示01!#REF!&amp;".xls]表5'!i71")</f>
        <v>#REF!</v>
      </c>
      <c r="J71" t="e">
        <f ca="1">INDIRECT("'["&amp;公示01!#REF!&amp;".xls]表5'!j71")</f>
        <v>#REF!</v>
      </c>
      <c r="K71" t="e">
        <f ca="1">INDIRECT("'["&amp;公示01!#REF!&amp;".xls]表5'!k71")</f>
        <v>#REF!</v>
      </c>
      <c r="L71" t="e">
        <f ca="1">INDIRECT("'["&amp;公示01!#REF!&amp;".xls]表5'!l71")</f>
        <v>#REF!</v>
      </c>
    </row>
    <row r="72" spans="1:12" ht="14.25">
      <c r="A72" t="e">
        <f ca="1">INDIRECT("'["&amp;公示01!#REF!&amp;".xls]表5'!a72")</f>
        <v>#REF!</v>
      </c>
      <c r="B72" s="1" t="e">
        <f ca="1">INDIRECT("'["&amp;公示01!#REF!&amp;".xls]表5'!B72")</f>
        <v>#REF!</v>
      </c>
      <c r="C72" s="1" t="e">
        <f ca="1">INDIRECT("'["&amp;公示01!#REF!&amp;".xls]表5'!c72")</f>
        <v>#REF!</v>
      </c>
      <c r="D72" s="1" t="e">
        <f ca="1">INDIRECT("'["&amp;公示01!#REF!&amp;".xls]表5'!d72")</f>
        <v>#REF!</v>
      </c>
      <c r="E72" s="1" t="e">
        <f ca="1">INDIRECT("'["&amp;公示01!#REF!&amp;".xls]表5'!e72")</f>
        <v>#REF!</v>
      </c>
      <c r="F72" s="1" t="e">
        <f ca="1">INDIRECT("'["&amp;公示01!#REF!&amp;".xls]表5'!f72")</f>
        <v>#REF!</v>
      </c>
      <c r="G72" t="e">
        <f ca="1">INDIRECT("'["&amp;公示01!#REF!&amp;".xls]表5'!g72")</f>
        <v>#REF!</v>
      </c>
      <c r="H72" t="e">
        <f ca="1">INDIRECT("'["&amp;公示01!#REF!&amp;".xls]表5'!h72")</f>
        <v>#REF!</v>
      </c>
      <c r="I72" t="e">
        <f ca="1">INDIRECT("'["&amp;公示01!#REF!&amp;".xls]表5'!i72")</f>
        <v>#REF!</v>
      </c>
      <c r="J72" t="e">
        <f ca="1">INDIRECT("'["&amp;公示01!#REF!&amp;".xls]表5'!j72")</f>
        <v>#REF!</v>
      </c>
      <c r="K72" t="e">
        <f ca="1">INDIRECT("'["&amp;公示01!#REF!&amp;".xls]表5'!k72")</f>
        <v>#REF!</v>
      </c>
      <c r="L72" t="e">
        <f ca="1">INDIRECT("'["&amp;公示01!#REF!&amp;".xls]表5'!l72")</f>
        <v>#REF!</v>
      </c>
    </row>
    <row r="73" spans="1:12" ht="14.25">
      <c r="A73" t="e">
        <f ca="1">INDIRECT("'["&amp;公示01!#REF!&amp;".xls]表5'!a73")</f>
        <v>#REF!</v>
      </c>
      <c r="B73" s="1" t="e">
        <f ca="1">INDIRECT("'["&amp;公示01!#REF!&amp;".xls]表5'!B73")</f>
        <v>#REF!</v>
      </c>
      <c r="C73" s="1" t="e">
        <f ca="1">INDIRECT("'["&amp;公示01!#REF!&amp;".xls]表5'!c73")</f>
        <v>#REF!</v>
      </c>
      <c r="D73" s="1" t="e">
        <f ca="1">INDIRECT("'["&amp;公示01!#REF!&amp;".xls]表5'!d73")</f>
        <v>#REF!</v>
      </c>
      <c r="E73" s="1" t="e">
        <f ca="1">INDIRECT("'["&amp;公示01!#REF!&amp;".xls]表5'!e73")</f>
        <v>#REF!</v>
      </c>
      <c r="F73" s="1" t="e">
        <f ca="1">INDIRECT("'["&amp;公示01!#REF!&amp;".xls]表5'!f73")</f>
        <v>#REF!</v>
      </c>
      <c r="G73" t="e">
        <f ca="1">INDIRECT("'["&amp;公示01!#REF!&amp;".xls]表5'!g73")</f>
        <v>#REF!</v>
      </c>
      <c r="H73" t="e">
        <f ca="1">INDIRECT("'["&amp;公示01!#REF!&amp;".xls]表5'!h73")</f>
        <v>#REF!</v>
      </c>
      <c r="I73" t="e">
        <f ca="1">INDIRECT("'["&amp;公示01!#REF!&amp;".xls]表5'!i73")</f>
        <v>#REF!</v>
      </c>
      <c r="J73" t="e">
        <f ca="1">INDIRECT("'["&amp;公示01!#REF!&amp;".xls]表5'!j73")</f>
        <v>#REF!</v>
      </c>
      <c r="K73" t="e">
        <f ca="1">INDIRECT("'["&amp;公示01!#REF!&amp;".xls]表5'!k73")</f>
        <v>#REF!</v>
      </c>
      <c r="L73" t="e">
        <f ca="1">INDIRECT("'["&amp;公示01!#REF!&amp;".xls]表5'!l73")</f>
        <v>#REF!</v>
      </c>
    </row>
    <row r="74" spans="1:12" ht="14.25">
      <c r="A74" t="e">
        <f ca="1">INDIRECT("'["&amp;公示01!#REF!&amp;".xls]表5'!a74")</f>
        <v>#REF!</v>
      </c>
      <c r="B74" s="1" t="e">
        <f ca="1">INDIRECT("'["&amp;公示01!#REF!&amp;".xls]表5'!B74")</f>
        <v>#REF!</v>
      </c>
      <c r="C74" s="1" t="e">
        <f ca="1">INDIRECT("'["&amp;公示01!#REF!&amp;".xls]表5'!c74")</f>
        <v>#REF!</v>
      </c>
      <c r="D74" s="1" t="e">
        <f ca="1">INDIRECT("'["&amp;公示01!#REF!&amp;".xls]表5'!d74")</f>
        <v>#REF!</v>
      </c>
      <c r="E74" s="1" t="e">
        <f ca="1">INDIRECT("'["&amp;公示01!#REF!&amp;".xls]表5'!e74")</f>
        <v>#REF!</v>
      </c>
      <c r="F74" s="1" t="e">
        <f ca="1">INDIRECT("'["&amp;公示01!#REF!&amp;".xls]表5'!f74")</f>
        <v>#REF!</v>
      </c>
      <c r="G74" t="e">
        <f ca="1">INDIRECT("'["&amp;公示01!#REF!&amp;".xls]表5'!g74")</f>
        <v>#REF!</v>
      </c>
      <c r="H74" t="e">
        <f ca="1">INDIRECT("'["&amp;公示01!#REF!&amp;".xls]表5'!h74")</f>
        <v>#REF!</v>
      </c>
      <c r="I74" t="e">
        <f ca="1">INDIRECT("'["&amp;公示01!#REF!&amp;".xls]表5'!i74")</f>
        <v>#REF!</v>
      </c>
      <c r="J74" t="e">
        <f ca="1">INDIRECT("'["&amp;公示01!#REF!&amp;".xls]表5'!j74")</f>
        <v>#REF!</v>
      </c>
      <c r="K74" t="e">
        <f ca="1">INDIRECT("'["&amp;公示01!#REF!&amp;".xls]表5'!k74")</f>
        <v>#REF!</v>
      </c>
      <c r="L74" t="e">
        <f ca="1">INDIRECT("'["&amp;公示01!#REF!&amp;".xls]表5'!l74")</f>
        <v>#REF!</v>
      </c>
    </row>
    <row r="75" spans="1:12" ht="14.25">
      <c r="A75" t="e">
        <f ca="1">INDIRECT("'["&amp;公示01!#REF!&amp;".xls]表5'!a75")</f>
        <v>#REF!</v>
      </c>
      <c r="B75" s="1" t="e">
        <f ca="1">INDIRECT("'["&amp;公示01!#REF!&amp;".xls]表5'!B75")</f>
        <v>#REF!</v>
      </c>
      <c r="C75" s="1" t="e">
        <f ca="1">INDIRECT("'["&amp;公示01!#REF!&amp;".xls]表5'!c75")</f>
        <v>#REF!</v>
      </c>
      <c r="D75" s="1" t="e">
        <f ca="1">INDIRECT("'["&amp;公示01!#REF!&amp;".xls]表5'!d75")</f>
        <v>#REF!</v>
      </c>
      <c r="E75" s="1" t="e">
        <f ca="1">INDIRECT("'["&amp;公示01!#REF!&amp;".xls]表5'!e75")</f>
        <v>#REF!</v>
      </c>
      <c r="F75" s="1" t="e">
        <f ca="1">INDIRECT("'["&amp;公示01!#REF!&amp;".xls]表5'!f75")</f>
        <v>#REF!</v>
      </c>
      <c r="G75" t="e">
        <f ca="1">INDIRECT("'["&amp;公示01!#REF!&amp;".xls]表5'!g75")</f>
        <v>#REF!</v>
      </c>
      <c r="H75" t="e">
        <f ca="1">INDIRECT("'["&amp;公示01!#REF!&amp;".xls]表5'!h75")</f>
        <v>#REF!</v>
      </c>
      <c r="I75" t="e">
        <f ca="1">INDIRECT("'["&amp;公示01!#REF!&amp;".xls]表5'!i75")</f>
        <v>#REF!</v>
      </c>
      <c r="J75" t="e">
        <f ca="1">INDIRECT("'["&amp;公示01!#REF!&amp;".xls]表5'!j75")</f>
        <v>#REF!</v>
      </c>
      <c r="K75" t="e">
        <f ca="1">INDIRECT("'["&amp;公示01!#REF!&amp;".xls]表5'!k75")</f>
        <v>#REF!</v>
      </c>
      <c r="L75" t="e">
        <f ca="1">INDIRECT("'["&amp;公示01!#REF!&amp;".xls]表5'!l75")</f>
        <v>#REF!</v>
      </c>
    </row>
    <row r="76" spans="1:12" ht="14.25">
      <c r="A76" t="e">
        <f ca="1">INDIRECT("'["&amp;公示01!#REF!&amp;".xls]表5'!a76")</f>
        <v>#REF!</v>
      </c>
      <c r="B76" s="1" t="e">
        <f ca="1">INDIRECT("'["&amp;公示01!#REF!&amp;".xls]表5'!B76")</f>
        <v>#REF!</v>
      </c>
      <c r="C76" s="1" t="e">
        <f ca="1">INDIRECT("'["&amp;公示01!#REF!&amp;".xls]表5'!c76")</f>
        <v>#REF!</v>
      </c>
      <c r="D76" s="1" t="e">
        <f ca="1">INDIRECT("'["&amp;公示01!#REF!&amp;".xls]表5'!d76")</f>
        <v>#REF!</v>
      </c>
      <c r="E76" s="1" t="e">
        <f ca="1">INDIRECT("'["&amp;公示01!#REF!&amp;".xls]表5'!e76")</f>
        <v>#REF!</v>
      </c>
      <c r="F76" s="1" t="e">
        <f ca="1">INDIRECT("'["&amp;公示01!#REF!&amp;".xls]表5'!f76")</f>
        <v>#REF!</v>
      </c>
      <c r="G76" t="e">
        <f ca="1">INDIRECT("'["&amp;公示01!#REF!&amp;".xls]表5'!g76")</f>
        <v>#REF!</v>
      </c>
      <c r="H76" t="e">
        <f ca="1">INDIRECT("'["&amp;公示01!#REF!&amp;".xls]表5'!h76")</f>
        <v>#REF!</v>
      </c>
      <c r="I76" t="e">
        <f ca="1">INDIRECT("'["&amp;公示01!#REF!&amp;".xls]表5'!i76")</f>
        <v>#REF!</v>
      </c>
      <c r="J76" t="e">
        <f ca="1">INDIRECT("'["&amp;公示01!#REF!&amp;".xls]表5'!j76")</f>
        <v>#REF!</v>
      </c>
      <c r="K76" t="e">
        <f ca="1">INDIRECT("'["&amp;公示01!#REF!&amp;".xls]表5'!k76")</f>
        <v>#REF!</v>
      </c>
      <c r="L76" t="e">
        <f ca="1">INDIRECT("'["&amp;公示01!#REF!&amp;".xls]表5'!l76")</f>
        <v>#REF!</v>
      </c>
    </row>
    <row r="77" spans="1:12" ht="14.25">
      <c r="A77" t="e">
        <f ca="1">INDIRECT("'["&amp;公示01!#REF!&amp;".xls]表5'!a77")</f>
        <v>#REF!</v>
      </c>
      <c r="B77" s="1" t="e">
        <f ca="1">INDIRECT("'["&amp;公示01!#REF!&amp;".xls]表5'!B77")</f>
        <v>#REF!</v>
      </c>
      <c r="C77" s="1" t="e">
        <f ca="1">INDIRECT("'["&amp;公示01!#REF!&amp;".xls]表5'!c77")</f>
        <v>#REF!</v>
      </c>
      <c r="D77" s="1" t="e">
        <f ca="1">INDIRECT("'["&amp;公示01!#REF!&amp;".xls]表5'!d77")</f>
        <v>#REF!</v>
      </c>
      <c r="E77" s="1" t="e">
        <f ca="1">INDIRECT("'["&amp;公示01!#REF!&amp;".xls]表5'!e77")</f>
        <v>#REF!</v>
      </c>
      <c r="F77" s="1" t="e">
        <f ca="1">INDIRECT("'["&amp;公示01!#REF!&amp;".xls]表5'!f77")</f>
        <v>#REF!</v>
      </c>
      <c r="G77" t="e">
        <f ca="1">INDIRECT("'["&amp;公示01!#REF!&amp;".xls]表5'!g77")</f>
        <v>#REF!</v>
      </c>
      <c r="H77" t="e">
        <f ca="1">INDIRECT("'["&amp;公示01!#REF!&amp;".xls]表5'!h77")</f>
        <v>#REF!</v>
      </c>
      <c r="I77" t="e">
        <f ca="1">INDIRECT("'["&amp;公示01!#REF!&amp;".xls]表5'!i77")</f>
        <v>#REF!</v>
      </c>
      <c r="J77" t="e">
        <f ca="1">INDIRECT("'["&amp;公示01!#REF!&amp;".xls]表5'!j77")</f>
        <v>#REF!</v>
      </c>
      <c r="K77" t="e">
        <f ca="1">INDIRECT("'["&amp;公示01!#REF!&amp;".xls]表5'!k77")</f>
        <v>#REF!</v>
      </c>
      <c r="L77" t="e">
        <f ca="1">INDIRECT("'["&amp;公示01!#REF!&amp;".xls]表5'!l77")</f>
        <v>#REF!</v>
      </c>
    </row>
    <row r="78" spans="1:12" ht="14.25">
      <c r="A78" t="e">
        <f ca="1">INDIRECT("'["&amp;公示01!#REF!&amp;".xls]表5'!a78")</f>
        <v>#REF!</v>
      </c>
      <c r="B78" s="1" t="e">
        <f ca="1">INDIRECT("'["&amp;公示01!#REF!&amp;".xls]表5'!B78")</f>
        <v>#REF!</v>
      </c>
      <c r="C78" s="1" t="e">
        <f ca="1">INDIRECT("'["&amp;公示01!#REF!&amp;".xls]表5'!c78")</f>
        <v>#REF!</v>
      </c>
      <c r="D78" s="1" t="e">
        <f ca="1">INDIRECT("'["&amp;公示01!#REF!&amp;".xls]表5'!d78")</f>
        <v>#REF!</v>
      </c>
      <c r="E78" s="1" t="e">
        <f ca="1">INDIRECT("'["&amp;公示01!#REF!&amp;".xls]表5'!e78")</f>
        <v>#REF!</v>
      </c>
      <c r="F78" s="1" t="e">
        <f ca="1">INDIRECT("'["&amp;公示01!#REF!&amp;".xls]表5'!f78")</f>
        <v>#REF!</v>
      </c>
      <c r="G78" t="e">
        <f ca="1">INDIRECT("'["&amp;公示01!#REF!&amp;".xls]表5'!g78")</f>
        <v>#REF!</v>
      </c>
      <c r="H78" t="e">
        <f ca="1">INDIRECT("'["&amp;公示01!#REF!&amp;".xls]表5'!h78")</f>
        <v>#REF!</v>
      </c>
      <c r="I78" t="e">
        <f ca="1">INDIRECT("'["&amp;公示01!#REF!&amp;".xls]表5'!i78")</f>
        <v>#REF!</v>
      </c>
      <c r="J78" t="e">
        <f ca="1">INDIRECT("'["&amp;公示01!#REF!&amp;".xls]表5'!j78")</f>
        <v>#REF!</v>
      </c>
      <c r="K78" t="e">
        <f ca="1">INDIRECT("'["&amp;公示01!#REF!&amp;".xls]表5'!k78")</f>
        <v>#REF!</v>
      </c>
      <c r="L78" t="e">
        <f ca="1">INDIRECT("'["&amp;公示01!#REF!&amp;".xls]表5'!l78")</f>
        <v>#REF!</v>
      </c>
    </row>
    <row r="79" spans="1:12" ht="14.25">
      <c r="A79" t="e">
        <f ca="1">INDIRECT("'["&amp;公示01!#REF!&amp;".xls]表5'!a79")</f>
        <v>#REF!</v>
      </c>
      <c r="B79" s="1" t="e">
        <f ca="1">INDIRECT("'["&amp;公示01!#REF!&amp;".xls]表5'!B79")</f>
        <v>#REF!</v>
      </c>
      <c r="C79" s="1" t="e">
        <f ca="1">INDIRECT("'["&amp;公示01!#REF!&amp;".xls]表5'!c79")</f>
        <v>#REF!</v>
      </c>
      <c r="D79" s="1" t="e">
        <f ca="1">INDIRECT("'["&amp;公示01!#REF!&amp;".xls]表5'!d79")</f>
        <v>#REF!</v>
      </c>
      <c r="E79" s="1" t="e">
        <f ca="1">INDIRECT("'["&amp;公示01!#REF!&amp;".xls]表5'!e79")</f>
        <v>#REF!</v>
      </c>
      <c r="F79" s="1" t="e">
        <f ca="1">INDIRECT("'["&amp;公示01!#REF!&amp;".xls]表5'!f79")</f>
        <v>#REF!</v>
      </c>
      <c r="G79" t="e">
        <f ca="1">INDIRECT("'["&amp;公示01!#REF!&amp;".xls]表5'!g79")</f>
        <v>#REF!</v>
      </c>
      <c r="H79" t="e">
        <f ca="1">INDIRECT("'["&amp;公示01!#REF!&amp;".xls]表5'!h79")</f>
        <v>#REF!</v>
      </c>
      <c r="I79" t="e">
        <f ca="1">INDIRECT("'["&amp;公示01!#REF!&amp;".xls]表5'!i79")</f>
        <v>#REF!</v>
      </c>
      <c r="J79" t="e">
        <f ca="1">INDIRECT("'["&amp;公示01!#REF!&amp;".xls]表5'!j79")</f>
        <v>#REF!</v>
      </c>
      <c r="K79" t="e">
        <f ca="1">INDIRECT("'["&amp;公示01!#REF!&amp;".xls]表5'!k79")</f>
        <v>#REF!</v>
      </c>
      <c r="L79" t="e">
        <f ca="1">INDIRECT("'["&amp;公示01!#REF!&amp;".xls]表5'!l79")</f>
        <v>#REF!</v>
      </c>
    </row>
    <row r="80" spans="1:12" ht="14.25">
      <c r="A80" t="e">
        <f ca="1">INDIRECT("'["&amp;公示01!#REF!&amp;".xls]表5'!a80")</f>
        <v>#REF!</v>
      </c>
      <c r="B80" s="1" t="e">
        <f ca="1">INDIRECT("'["&amp;公示01!#REF!&amp;".xls]表5'!B80")</f>
        <v>#REF!</v>
      </c>
      <c r="C80" s="1" t="e">
        <f ca="1">INDIRECT("'["&amp;公示01!#REF!&amp;".xls]表5'!c80")</f>
        <v>#REF!</v>
      </c>
      <c r="D80" s="1" t="e">
        <f ca="1">INDIRECT("'["&amp;公示01!#REF!&amp;".xls]表5'!d80")</f>
        <v>#REF!</v>
      </c>
      <c r="E80" s="1" t="e">
        <f ca="1">INDIRECT("'["&amp;公示01!#REF!&amp;".xls]表5'!e80")</f>
        <v>#REF!</v>
      </c>
      <c r="F80" s="1" t="e">
        <f ca="1">INDIRECT("'["&amp;公示01!#REF!&amp;".xls]表5'!f80")</f>
        <v>#REF!</v>
      </c>
      <c r="G80" t="e">
        <f ca="1">INDIRECT("'["&amp;公示01!#REF!&amp;".xls]表5'!g80")</f>
        <v>#REF!</v>
      </c>
      <c r="H80" t="e">
        <f ca="1">INDIRECT("'["&amp;公示01!#REF!&amp;".xls]表5'!h80")</f>
        <v>#REF!</v>
      </c>
      <c r="I80" t="e">
        <f ca="1">INDIRECT("'["&amp;公示01!#REF!&amp;".xls]表5'!i80")</f>
        <v>#REF!</v>
      </c>
      <c r="J80" t="e">
        <f ca="1">INDIRECT("'["&amp;公示01!#REF!&amp;".xls]表5'!j80")</f>
        <v>#REF!</v>
      </c>
      <c r="K80" t="e">
        <f ca="1">INDIRECT("'["&amp;公示01!#REF!&amp;".xls]表5'!k80")</f>
        <v>#REF!</v>
      </c>
      <c r="L80" t="e">
        <f ca="1">INDIRECT("'["&amp;公示01!#REF!&amp;".xls]表5'!l80")</f>
        <v>#REF!</v>
      </c>
    </row>
    <row r="81" spans="1:12" ht="14.25">
      <c r="A81" t="e">
        <f ca="1">INDIRECT("'["&amp;公示01!#REF!&amp;".xls]表5'!a81")</f>
        <v>#REF!</v>
      </c>
      <c r="B81" s="1" t="e">
        <f ca="1">INDIRECT("'["&amp;公示01!#REF!&amp;".xls]表5'!B81")</f>
        <v>#REF!</v>
      </c>
      <c r="C81" s="1" t="e">
        <f ca="1">INDIRECT("'["&amp;公示01!#REF!&amp;".xls]表5'!c81")</f>
        <v>#REF!</v>
      </c>
      <c r="D81" s="1" t="e">
        <f ca="1">INDIRECT("'["&amp;公示01!#REF!&amp;".xls]表5'!d81")</f>
        <v>#REF!</v>
      </c>
      <c r="E81" s="1" t="e">
        <f ca="1">INDIRECT("'["&amp;公示01!#REF!&amp;".xls]表5'!e81")</f>
        <v>#REF!</v>
      </c>
      <c r="F81" s="1" t="e">
        <f ca="1">INDIRECT("'["&amp;公示01!#REF!&amp;".xls]表5'!f81")</f>
        <v>#REF!</v>
      </c>
      <c r="G81" t="e">
        <f ca="1">INDIRECT("'["&amp;公示01!#REF!&amp;".xls]表5'!g81")</f>
        <v>#REF!</v>
      </c>
      <c r="H81" t="e">
        <f ca="1">INDIRECT("'["&amp;公示01!#REF!&amp;".xls]表5'!h81")</f>
        <v>#REF!</v>
      </c>
      <c r="I81" t="e">
        <f ca="1">INDIRECT("'["&amp;公示01!#REF!&amp;".xls]表5'!i81")</f>
        <v>#REF!</v>
      </c>
      <c r="J81" t="e">
        <f ca="1">INDIRECT("'["&amp;公示01!#REF!&amp;".xls]表5'!j81")</f>
        <v>#REF!</v>
      </c>
      <c r="K81" t="e">
        <f ca="1">INDIRECT("'["&amp;公示01!#REF!&amp;".xls]表5'!k81")</f>
        <v>#REF!</v>
      </c>
      <c r="L81" t="e">
        <f ca="1">INDIRECT("'["&amp;公示01!#REF!&amp;".xls]表5'!l81")</f>
        <v>#REF!</v>
      </c>
    </row>
    <row r="82" spans="1:12" ht="14.25">
      <c r="A82" t="e">
        <f ca="1">INDIRECT("'["&amp;公示01!#REF!&amp;".xls]表5'!a82")</f>
        <v>#REF!</v>
      </c>
      <c r="B82" s="1" t="e">
        <f ca="1">INDIRECT("'["&amp;公示01!#REF!&amp;".xls]表5'!B82")</f>
        <v>#REF!</v>
      </c>
      <c r="C82" s="1" t="e">
        <f ca="1">INDIRECT("'["&amp;公示01!#REF!&amp;".xls]表5'!c82")</f>
        <v>#REF!</v>
      </c>
      <c r="D82" s="1" t="e">
        <f ca="1">INDIRECT("'["&amp;公示01!#REF!&amp;".xls]表5'!d82")</f>
        <v>#REF!</v>
      </c>
      <c r="E82" s="1" t="e">
        <f ca="1">INDIRECT("'["&amp;公示01!#REF!&amp;".xls]表5'!e82")</f>
        <v>#REF!</v>
      </c>
      <c r="F82" s="1" t="e">
        <f ca="1">INDIRECT("'["&amp;公示01!#REF!&amp;".xls]表5'!f82")</f>
        <v>#REF!</v>
      </c>
      <c r="G82" t="e">
        <f ca="1">INDIRECT("'["&amp;公示01!#REF!&amp;".xls]表5'!g82")</f>
        <v>#REF!</v>
      </c>
      <c r="H82" t="e">
        <f ca="1">INDIRECT("'["&amp;公示01!#REF!&amp;".xls]表5'!h82")</f>
        <v>#REF!</v>
      </c>
      <c r="I82" t="e">
        <f ca="1">INDIRECT("'["&amp;公示01!#REF!&amp;".xls]表5'!i82")</f>
        <v>#REF!</v>
      </c>
      <c r="J82" t="e">
        <f ca="1">INDIRECT("'["&amp;公示01!#REF!&amp;".xls]表5'!j82")</f>
        <v>#REF!</v>
      </c>
      <c r="K82" t="e">
        <f ca="1">INDIRECT("'["&amp;公示01!#REF!&amp;".xls]表5'!k82")</f>
        <v>#REF!</v>
      </c>
      <c r="L82" t="e">
        <f ca="1">INDIRECT("'["&amp;公示01!#REF!&amp;".xls]表5'!l82")</f>
        <v>#REF!</v>
      </c>
    </row>
    <row r="83" spans="1:12" ht="14.25">
      <c r="A83" t="e">
        <f ca="1">INDIRECT("'["&amp;公示01!#REF!&amp;".xls]表5'!a83")</f>
        <v>#REF!</v>
      </c>
      <c r="B83" s="1" t="e">
        <f ca="1">INDIRECT("'["&amp;公示01!#REF!&amp;".xls]表5'!B83")</f>
        <v>#REF!</v>
      </c>
      <c r="C83" s="1" t="e">
        <f ca="1">INDIRECT("'["&amp;公示01!#REF!&amp;".xls]表5'!c83")</f>
        <v>#REF!</v>
      </c>
      <c r="D83" s="1" t="e">
        <f ca="1">INDIRECT("'["&amp;公示01!#REF!&amp;".xls]表5'!d83")</f>
        <v>#REF!</v>
      </c>
      <c r="E83" s="1" t="e">
        <f ca="1">INDIRECT("'["&amp;公示01!#REF!&amp;".xls]表5'!e83")</f>
        <v>#REF!</v>
      </c>
      <c r="F83" s="1" t="e">
        <f ca="1">INDIRECT("'["&amp;公示01!#REF!&amp;".xls]表5'!f83")</f>
        <v>#REF!</v>
      </c>
      <c r="G83" t="e">
        <f ca="1">INDIRECT("'["&amp;公示01!#REF!&amp;".xls]表5'!g83")</f>
        <v>#REF!</v>
      </c>
      <c r="H83" t="e">
        <f ca="1">INDIRECT("'["&amp;公示01!#REF!&amp;".xls]表5'!h83")</f>
        <v>#REF!</v>
      </c>
      <c r="I83" t="e">
        <f ca="1">INDIRECT("'["&amp;公示01!#REF!&amp;".xls]表5'!i83")</f>
        <v>#REF!</v>
      </c>
      <c r="J83" t="e">
        <f ca="1">INDIRECT("'["&amp;公示01!#REF!&amp;".xls]表5'!j83")</f>
        <v>#REF!</v>
      </c>
      <c r="K83" t="e">
        <f ca="1">INDIRECT("'["&amp;公示01!#REF!&amp;".xls]表5'!k83")</f>
        <v>#REF!</v>
      </c>
      <c r="L83" t="e">
        <f ca="1">INDIRECT("'["&amp;公示01!#REF!&amp;".xls]表5'!l83")</f>
        <v>#REF!</v>
      </c>
    </row>
    <row r="84" spans="1:12" ht="14.25">
      <c r="A84" t="e">
        <f ca="1">INDIRECT("'["&amp;公示01!#REF!&amp;".xls]表5'!a84")</f>
        <v>#REF!</v>
      </c>
      <c r="B84" s="1" t="e">
        <f ca="1">INDIRECT("'["&amp;公示01!#REF!&amp;".xls]表5'!B84")</f>
        <v>#REF!</v>
      </c>
      <c r="C84" s="1" t="e">
        <f ca="1">INDIRECT("'["&amp;公示01!#REF!&amp;".xls]表5'!c84")</f>
        <v>#REF!</v>
      </c>
      <c r="D84" s="1" t="e">
        <f ca="1">INDIRECT("'["&amp;公示01!#REF!&amp;".xls]表5'!d84")</f>
        <v>#REF!</v>
      </c>
      <c r="E84" s="1" t="e">
        <f ca="1">INDIRECT("'["&amp;公示01!#REF!&amp;".xls]表5'!e84")</f>
        <v>#REF!</v>
      </c>
      <c r="F84" s="1" t="e">
        <f ca="1">INDIRECT("'["&amp;公示01!#REF!&amp;".xls]表5'!f84")</f>
        <v>#REF!</v>
      </c>
      <c r="G84" t="e">
        <f ca="1">INDIRECT("'["&amp;公示01!#REF!&amp;".xls]表5'!g84")</f>
        <v>#REF!</v>
      </c>
      <c r="H84" t="e">
        <f ca="1">INDIRECT("'["&amp;公示01!#REF!&amp;".xls]表5'!h84")</f>
        <v>#REF!</v>
      </c>
      <c r="I84" t="e">
        <f ca="1">INDIRECT("'["&amp;公示01!#REF!&amp;".xls]表5'!i84")</f>
        <v>#REF!</v>
      </c>
      <c r="J84" t="e">
        <f ca="1">INDIRECT("'["&amp;公示01!#REF!&amp;".xls]表5'!j84")</f>
        <v>#REF!</v>
      </c>
      <c r="K84" t="e">
        <f ca="1">INDIRECT("'["&amp;公示01!#REF!&amp;".xls]表5'!k84")</f>
        <v>#REF!</v>
      </c>
      <c r="L84" t="e">
        <f ca="1">INDIRECT("'["&amp;公示01!#REF!&amp;".xls]表5'!l84")</f>
        <v>#REF!</v>
      </c>
    </row>
    <row r="85" spans="1:12" ht="14.25">
      <c r="A85" t="e">
        <f ca="1">INDIRECT("'["&amp;公示01!#REF!&amp;".xls]表5'!a85")</f>
        <v>#REF!</v>
      </c>
      <c r="B85" s="1" t="e">
        <f ca="1">INDIRECT("'["&amp;公示01!#REF!&amp;".xls]表5'!B85")</f>
        <v>#REF!</v>
      </c>
      <c r="C85" s="1" t="e">
        <f ca="1">INDIRECT("'["&amp;公示01!#REF!&amp;".xls]表5'!c85")</f>
        <v>#REF!</v>
      </c>
      <c r="D85" s="1" t="e">
        <f ca="1">INDIRECT("'["&amp;公示01!#REF!&amp;".xls]表5'!d85")</f>
        <v>#REF!</v>
      </c>
      <c r="E85" s="1" t="e">
        <f ca="1">INDIRECT("'["&amp;公示01!#REF!&amp;".xls]表5'!e85")</f>
        <v>#REF!</v>
      </c>
      <c r="F85" s="1" t="e">
        <f ca="1">INDIRECT("'["&amp;公示01!#REF!&amp;".xls]表5'!f85")</f>
        <v>#REF!</v>
      </c>
      <c r="G85" t="e">
        <f ca="1">INDIRECT("'["&amp;公示01!#REF!&amp;".xls]表5'!g85")</f>
        <v>#REF!</v>
      </c>
      <c r="H85" t="e">
        <f ca="1">INDIRECT("'["&amp;公示01!#REF!&amp;".xls]表5'!h85")</f>
        <v>#REF!</v>
      </c>
      <c r="I85" t="e">
        <f ca="1">INDIRECT("'["&amp;公示01!#REF!&amp;".xls]表5'!i85")</f>
        <v>#REF!</v>
      </c>
      <c r="J85" t="e">
        <f ca="1">INDIRECT("'["&amp;公示01!#REF!&amp;".xls]表5'!j85")</f>
        <v>#REF!</v>
      </c>
      <c r="K85" t="e">
        <f ca="1">INDIRECT("'["&amp;公示01!#REF!&amp;".xls]表5'!k85")</f>
        <v>#REF!</v>
      </c>
      <c r="L85" t="e">
        <f ca="1">INDIRECT("'["&amp;公示01!#REF!&amp;".xls]表5'!l85")</f>
        <v>#REF!</v>
      </c>
    </row>
    <row r="86" spans="1:12" ht="14.25">
      <c r="A86" t="e">
        <f ca="1">INDIRECT("'["&amp;公示01!#REF!&amp;".xls]表5'!a86")</f>
        <v>#REF!</v>
      </c>
      <c r="B86" s="1" t="e">
        <f ca="1">INDIRECT("'["&amp;公示01!#REF!&amp;".xls]表5'!B86")</f>
        <v>#REF!</v>
      </c>
      <c r="C86" s="1" t="e">
        <f ca="1">INDIRECT("'["&amp;公示01!#REF!&amp;".xls]表5'!c86")</f>
        <v>#REF!</v>
      </c>
      <c r="D86" s="1" t="e">
        <f ca="1">INDIRECT("'["&amp;公示01!#REF!&amp;".xls]表5'!d86")</f>
        <v>#REF!</v>
      </c>
      <c r="E86" s="1" t="e">
        <f ca="1">INDIRECT("'["&amp;公示01!#REF!&amp;".xls]表5'!e86")</f>
        <v>#REF!</v>
      </c>
      <c r="F86" s="1" t="e">
        <f ca="1">INDIRECT("'["&amp;公示01!#REF!&amp;".xls]表5'!f86")</f>
        <v>#REF!</v>
      </c>
      <c r="G86" t="e">
        <f ca="1">INDIRECT("'["&amp;公示01!#REF!&amp;".xls]表5'!g86")</f>
        <v>#REF!</v>
      </c>
      <c r="H86" t="e">
        <f ca="1">INDIRECT("'["&amp;公示01!#REF!&amp;".xls]表5'!h86")</f>
        <v>#REF!</v>
      </c>
      <c r="I86" t="e">
        <f ca="1">INDIRECT("'["&amp;公示01!#REF!&amp;".xls]表5'!i86")</f>
        <v>#REF!</v>
      </c>
      <c r="J86" t="e">
        <f ca="1">INDIRECT("'["&amp;公示01!#REF!&amp;".xls]表5'!j86")</f>
        <v>#REF!</v>
      </c>
      <c r="K86" t="e">
        <f ca="1">INDIRECT("'["&amp;公示01!#REF!&amp;".xls]表5'!k86")</f>
        <v>#REF!</v>
      </c>
      <c r="L86" t="e">
        <f ca="1">INDIRECT("'["&amp;公示01!#REF!&amp;".xls]表5'!l86")</f>
        <v>#REF!</v>
      </c>
    </row>
    <row r="87" spans="1:12" ht="14.25">
      <c r="A87" t="e">
        <f ca="1">INDIRECT("'["&amp;公示01!#REF!&amp;".xls]表5'!a87")</f>
        <v>#REF!</v>
      </c>
      <c r="B87" s="1" t="e">
        <f ca="1">INDIRECT("'["&amp;公示01!#REF!&amp;".xls]表5'!B87")</f>
        <v>#REF!</v>
      </c>
      <c r="C87" s="1" t="e">
        <f ca="1">INDIRECT("'["&amp;公示01!#REF!&amp;".xls]表5'!c87")</f>
        <v>#REF!</v>
      </c>
      <c r="D87" s="1" t="e">
        <f ca="1">INDIRECT("'["&amp;公示01!#REF!&amp;".xls]表5'!d87")</f>
        <v>#REF!</v>
      </c>
      <c r="E87" s="1" t="e">
        <f ca="1">INDIRECT("'["&amp;公示01!#REF!&amp;".xls]表5'!e87")</f>
        <v>#REF!</v>
      </c>
      <c r="F87" s="1" t="e">
        <f ca="1">INDIRECT("'["&amp;公示01!#REF!&amp;".xls]表5'!f87")</f>
        <v>#REF!</v>
      </c>
      <c r="G87" t="e">
        <f ca="1">INDIRECT("'["&amp;公示01!#REF!&amp;".xls]表5'!g87")</f>
        <v>#REF!</v>
      </c>
      <c r="H87" t="e">
        <f ca="1">INDIRECT("'["&amp;公示01!#REF!&amp;".xls]表5'!h87")</f>
        <v>#REF!</v>
      </c>
      <c r="I87" t="e">
        <f ca="1">INDIRECT("'["&amp;公示01!#REF!&amp;".xls]表5'!i87")</f>
        <v>#REF!</v>
      </c>
      <c r="J87" t="e">
        <f ca="1">INDIRECT("'["&amp;公示01!#REF!&amp;".xls]表5'!j87")</f>
        <v>#REF!</v>
      </c>
      <c r="K87" t="e">
        <f ca="1">INDIRECT("'["&amp;公示01!#REF!&amp;".xls]表5'!k87")</f>
        <v>#REF!</v>
      </c>
      <c r="L87" t="e">
        <f ca="1">INDIRECT("'["&amp;公示01!#REF!&amp;".xls]表5'!l87")</f>
        <v>#REF!</v>
      </c>
    </row>
    <row r="88" spans="1:12" ht="14.25">
      <c r="A88" t="e">
        <f ca="1">INDIRECT("'["&amp;公示01!#REF!&amp;".xls]表5'!a88")</f>
        <v>#REF!</v>
      </c>
      <c r="B88" s="1" t="e">
        <f ca="1">INDIRECT("'["&amp;公示01!#REF!&amp;".xls]表5'!B88")</f>
        <v>#REF!</v>
      </c>
      <c r="C88" s="1" t="e">
        <f ca="1">INDIRECT("'["&amp;公示01!#REF!&amp;".xls]表5'!c88")</f>
        <v>#REF!</v>
      </c>
      <c r="D88" s="1" t="e">
        <f ca="1">INDIRECT("'["&amp;公示01!#REF!&amp;".xls]表5'!d88")</f>
        <v>#REF!</v>
      </c>
      <c r="E88" s="1" t="e">
        <f ca="1">INDIRECT("'["&amp;公示01!#REF!&amp;".xls]表5'!e88")</f>
        <v>#REF!</v>
      </c>
      <c r="F88" s="1" t="e">
        <f ca="1">INDIRECT("'["&amp;公示01!#REF!&amp;".xls]表5'!f88")</f>
        <v>#REF!</v>
      </c>
      <c r="G88" t="e">
        <f ca="1">INDIRECT("'["&amp;公示01!#REF!&amp;".xls]表5'!g88")</f>
        <v>#REF!</v>
      </c>
      <c r="H88" t="e">
        <f ca="1">INDIRECT("'["&amp;公示01!#REF!&amp;".xls]表5'!h88")</f>
        <v>#REF!</v>
      </c>
      <c r="I88" t="e">
        <f ca="1">INDIRECT("'["&amp;公示01!#REF!&amp;".xls]表5'!i88")</f>
        <v>#REF!</v>
      </c>
      <c r="J88" t="e">
        <f ca="1">INDIRECT("'["&amp;公示01!#REF!&amp;".xls]表5'!j88")</f>
        <v>#REF!</v>
      </c>
      <c r="K88" t="e">
        <f ca="1">INDIRECT("'["&amp;公示01!#REF!&amp;".xls]表5'!k88")</f>
        <v>#REF!</v>
      </c>
      <c r="L88" t="e">
        <f ca="1">INDIRECT("'["&amp;公示01!#REF!&amp;".xls]表5'!l88")</f>
        <v>#REF!</v>
      </c>
    </row>
    <row r="89" spans="1:12" ht="14.25">
      <c r="A89" t="e">
        <f ca="1">INDIRECT("'["&amp;公示01!#REF!&amp;".xls]表5'!a89")</f>
        <v>#REF!</v>
      </c>
      <c r="B89" s="1" t="e">
        <f ca="1">INDIRECT("'["&amp;公示01!#REF!&amp;".xls]表5'!B89")</f>
        <v>#REF!</v>
      </c>
      <c r="C89" s="1" t="e">
        <f ca="1">INDIRECT("'["&amp;公示01!#REF!&amp;".xls]表5'!c89")</f>
        <v>#REF!</v>
      </c>
      <c r="D89" s="1" t="e">
        <f ca="1">INDIRECT("'["&amp;公示01!#REF!&amp;".xls]表5'!d89")</f>
        <v>#REF!</v>
      </c>
      <c r="E89" s="1" t="e">
        <f ca="1">INDIRECT("'["&amp;公示01!#REF!&amp;".xls]表5'!e89")</f>
        <v>#REF!</v>
      </c>
      <c r="F89" s="1" t="e">
        <f ca="1">INDIRECT("'["&amp;公示01!#REF!&amp;".xls]表5'!f89")</f>
        <v>#REF!</v>
      </c>
      <c r="G89" t="e">
        <f ca="1">INDIRECT("'["&amp;公示01!#REF!&amp;".xls]表5'!g89")</f>
        <v>#REF!</v>
      </c>
      <c r="H89" t="e">
        <f ca="1">INDIRECT("'["&amp;公示01!#REF!&amp;".xls]表5'!h89")</f>
        <v>#REF!</v>
      </c>
      <c r="I89" t="e">
        <f ca="1">INDIRECT("'["&amp;公示01!#REF!&amp;".xls]表5'!i89")</f>
        <v>#REF!</v>
      </c>
      <c r="J89" t="e">
        <f ca="1">INDIRECT("'["&amp;公示01!#REF!&amp;".xls]表5'!j89")</f>
        <v>#REF!</v>
      </c>
      <c r="K89" t="e">
        <f ca="1">INDIRECT("'["&amp;公示01!#REF!&amp;".xls]表5'!k89")</f>
        <v>#REF!</v>
      </c>
      <c r="L89" t="e">
        <f ca="1">INDIRECT("'["&amp;公示01!#REF!&amp;".xls]表5'!l89")</f>
        <v>#REF!</v>
      </c>
    </row>
    <row r="90" spans="1:12" ht="14.25">
      <c r="A90" t="e">
        <f ca="1">INDIRECT("'["&amp;公示01!#REF!&amp;".xls]表5'!a90")</f>
        <v>#REF!</v>
      </c>
      <c r="B90" s="1" t="e">
        <f ca="1">INDIRECT("'["&amp;公示01!#REF!&amp;".xls]表5'!B90")</f>
        <v>#REF!</v>
      </c>
      <c r="C90" s="1" t="e">
        <f ca="1">INDIRECT("'["&amp;公示01!#REF!&amp;".xls]表5'!c90")</f>
        <v>#REF!</v>
      </c>
      <c r="D90" s="1" t="e">
        <f ca="1">INDIRECT("'["&amp;公示01!#REF!&amp;".xls]表5'!d90")</f>
        <v>#REF!</v>
      </c>
      <c r="E90" s="1" t="e">
        <f ca="1">INDIRECT("'["&amp;公示01!#REF!&amp;".xls]表5'!e90")</f>
        <v>#REF!</v>
      </c>
      <c r="F90" s="1" t="e">
        <f ca="1">INDIRECT("'["&amp;公示01!#REF!&amp;".xls]表5'!f90")</f>
        <v>#REF!</v>
      </c>
      <c r="G90" t="e">
        <f ca="1">INDIRECT("'["&amp;公示01!#REF!&amp;".xls]表5'!g90")</f>
        <v>#REF!</v>
      </c>
      <c r="H90" t="e">
        <f ca="1">INDIRECT("'["&amp;公示01!#REF!&amp;".xls]表5'!h90")</f>
        <v>#REF!</v>
      </c>
      <c r="I90" t="e">
        <f ca="1">INDIRECT("'["&amp;公示01!#REF!&amp;".xls]表5'!i90")</f>
        <v>#REF!</v>
      </c>
      <c r="J90" t="e">
        <f ca="1">INDIRECT("'["&amp;公示01!#REF!&amp;".xls]表5'!j90")</f>
        <v>#REF!</v>
      </c>
      <c r="K90" t="e">
        <f ca="1">INDIRECT("'["&amp;公示01!#REF!&amp;".xls]表5'!k90")</f>
        <v>#REF!</v>
      </c>
      <c r="L90" t="e">
        <f ca="1">INDIRECT("'["&amp;公示01!#REF!&amp;".xls]表5'!l90")</f>
        <v>#REF!</v>
      </c>
    </row>
    <row r="91" spans="1:12" ht="14.25">
      <c r="A91" t="e">
        <f ca="1">INDIRECT("'["&amp;公示01!#REF!&amp;".xls]表5'!a91")</f>
        <v>#REF!</v>
      </c>
      <c r="B91" s="1" t="e">
        <f ca="1">INDIRECT("'["&amp;公示01!#REF!&amp;".xls]表5'!B91")</f>
        <v>#REF!</v>
      </c>
      <c r="C91" s="1" t="e">
        <f ca="1">INDIRECT("'["&amp;公示01!#REF!&amp;".xls]表5'!c91")</f>
        <v>#REF!</v>
      </c>
      <c r="D91" s="1" t="e">
        <f ca="1">INDIRECT("'["&amp;公示01!#REF!&amp;".xls]表5'!d91")</f>
        <v>#REF!</v>
      </c>
      <c r="E91" s="1" t="e">
        <f ca="1">INDIRECT("'["&amp;公示01!#REF!&amp;".xls]表5'!e91")</f>
        <v>#REF!</v>
      </c>
      <c r="F91" s="1" t="e">
        <f ca="1">INDIRECT("'["&amp;公示01!#REF!&amp;".xls]表5'!f91")</f>
        <v>#REF!</v>
      </c>
      <c r="G91" t="e">
        <f ca="1">INDIRECT("'["&amp;公示01!#REF!&amp;".xls]表5'!g91")</f>
        <v>#REF!</v>
      </c>
      <c r="H91" t="e">
        <f ca="1">INDIRECT("'["&amp;公示01!#REF!&amp;".xls]表5'!h91")</f>
        <v>#REF!</v>
      </c>
      <c r="I91" t="e">
        <f ca="1">INDIRECT("'["&amp;公示01!#REF!&amp;".xls]表5'!i91")</f>
        <v>#REF!</v>
      </c>
      <c r="J91" t="e">
        <f ca="1">INDIRECT("'["&amp;公示01!#REF!&amp;".xls]表5'!j91")</f>
        <v>#REF!</v>
      </c>
      <c r="K91" t="e">
        <f ca="1">INDIRECT("'["&amp;公示01!#REF!&amp;".xls]表5'!k91")</f>
        <v>#REF!</v>
      </c>
      <c r="L91" t="e">
        <f ca="1">INDIRECT("'["&amp;公示01!#REF!&amp;".xls]表5'!l91")</f>
        <v>#REF!</v>
      </c>
    </row>
    <row r="92" spans="1:12" ht="14.25">
      <c r="A92" t="e">
        <f ca="1">INDIRECT("'["&amp;公示01!#REF!&amp;".xls]表5'!a92")</f>
        <v>#REF!</v>
      </c>
      <c r="B92" s="1" t="e">
        <f ca="1">INDIRECT("'["&amp;公示01!#REF!&amp;".xls]表5'!B92")</f>
        <v>#REF!</v>
      </c>
      <c r="C92" s="1" t="e">
        <f ca="1">INDIRECT("'["&amp;公示01!#REF!&amp;".xls]表5'!c92")</f>
        <v>#REF!</v>
      </c>
      <c r="D92" s="1" t="e">
        <f ca="1">INDIRECT("'["&amp;公示01!#REF!&amp;".xls]表5'!d92")</f>
        <v>#REF!</v>
      </c>
      <c r="E92" s="1" t="e">
        <f ca="1">INDIRECT("'["&amp;公示01!#REF!&amp;".xls]表5'!e92")</f>
        <v>#REF!</v>
      </c>
      <c r="F92" s="1" t="e">
        <f ca="1">INDIRECT("'["&amp;公示01!#REF!&amp;".xls]表5'!f92")</f>
        <v>#REF!</v>
      </c>
      <c r="G92" t="e">
        <f ca="1">INDIRECT("'["&amp;公示01!#REF!&amp;".xls]表5'!g92")</f>
        <v>#REF!</v>
      </c>
      <c r="H92" t="e">
        <f ca="1">INDIRECT("'["&amp;公示01!#REF!&amp;".xls]表5'!h92")</f>
        <v>#REF!</v>
      </c>
      <c r="I92" t="e">
        <f ca="1">INDIRECT("'["&amp;公示01!#REF!&amp;".xls]表5'!i92")</f>
        <v>#REF!</v>
      </c>
      <c r="J92" t="e">
        <f ca="1">INDIRECT("'["&amp;公示01!#REF!&amp;".xls]表5'!j92")</f>
        <v>#REF!</v>
      </c>
      <c r="K92" t="e">
        <f ca="1">INDIRECT("'["&amp;公示01!#REF!&amp;".xls]表5'!k92")</f>
        <v>#REF!</v>
      </c>
      <c r="L92" t="e">
        <f ca="1">INDIRECT("'["&amp;公示01!#REF!&amp;".xls]表5'!l92")</f>
        <v>#REF!</v>
      </c>
    </row>
    <row r="93" spans="1:12" ht="14.25">
      <c r="A93" t="e">
        <f ca="1">INDIRECT("'["&amp;公示01!#REF!&amp;".xls]表5'!a93")</f>
        <v>#REF!</v>
      </c>
      <c r="B93" s="1" t="e">
        <f ca="1">INDIRECT("'["&amp;公示01!#REF!&amp;".xls]表5'!B93")</f>
        <v>#REF!</v>
      </c>
      <c r="C93" s="1" t="e">
        <f ca="1">INDIRECT("'["&amp;公示01!#REF!&amp;".xls]表5'!c93")</f>
        <v>#REF!</v>
      </c>
      <c r="D93" s="1" t="e">
        <f ca="1">INDIRECT("'["&amp;公示01!#REF!&amp;".xls]表5'!d93")</f>
        <v>#REF!</v>
      </c>
      <c r="E93" s="1" t="e">
        <f ca="1">INDIRECT("'["&amp;公示01!#REF!&amp;".xls]表5'!e93")</f>
        <v>#REF!</v>
      </c>
      <c r="F93" s="1" t="e">
        <f ca="1">INDIRECT("'["&amp;公示01!#REF!&amp;".xls]表5'!f93")</f>
        <v>#REF!</v>
      </c>
      <c r="G93" t="e">
        <f ca="1">INDIRECT("'["&amp;公示01!#REF!&amp;".xls]表5'!g93")</f>
        <v>#REF!</v>
      </c>
      <c r="H93" t="e">
        <f ca="1">INDIRECT("'["&amp;公示01!#REF!&amp;".xls]表5'!h93")</f>
        <v>#REF!</v>
      </c>
      <c r="I93" t="e">
        <f ca="1">INDIRECT("'["&amp;公示01!#REF!&amp;".xls]表5'!i93")</f>
        <v>#REF!</v>
      </c>
      <c r="J93" t="e">
        <f ca="1">INDIRECT("'["&amp;公示01!#REF!&amp;".xls]表5'!j93")</f>
        <v>#REF!</v>
      </c>
      <c r="K93" t="e">
        <f ca="1">INDIRECT("'["&amp;公示01!#REF!&amp;".xls]表5'!k93")</f>
        <v>#REF!</v>
      </c>
      <c r="L93" t="e">
        <f ca="1">INDIRECT("'["&amp;公示01!#REF!&amp;".xls]表5'!l93")</f>
        <v>#REF!</v>
      </c>
    </row>
    <row r="94" spans="1:12" ht="14.25">
      <c r="A94" t="e">
        <f ca="1">INDIRECT("'["&amp;公示01!#REF!&amp;".xls]表5'!a94")</f>
        <v>#REF!</v>
      </c>
      <c r="B94" s="1" t="e">
        <f ca="1">INDIRECT("'["&amp;公示01!#REF!&amp;".xls]表5'!B94")</f>
        <v>#REF!</v>
      </c>
      <c r="C94" s="1" t="e">
        <f ca="1">INDIRECT("'["&amp;公示01!#REF!&amp;".xls]表5'!c94")</f>
        <v>#REF!</v>
      </c>
      <c r="D94" s="1" t="e">
        <f ca="1">INDIRECT("'["&amp;公示01!#REF!&amp;".xls]表5'!d94")</f>
        <v>#REF!</v>
      </c>
      <c r="E94" s="1" t="e">
        <f ca="1">INDIRECT("'["&amp;公示01!#REF!&amp;".xls]表5'!e94")</f>
        <v>#REF!</v>
      </c>
      <c r="F94" s="1" t="e">
        <f ca="1">INDIRECT("'["&amp;公示01!#REF!&amp;".xls]表5'!f94")</f>
        <v>#REF!</v>
      </c>
      <c r="G94" t="e">
        <f ca="1">INDIRECT("'["&amp;公示01!#REF!&amp;".xls]表5'!g94")</f>
        <v>#REF!</v>
      </c>
      <c r="H94" t="e">
        <f ca="1">INDIRECT("'["&amp;公示01!#REF!&amp;".xls]表5'!h94")</f>
        <v>#REF!</v>
      </c>
      <c r="I94" t="e">
        <f ca="1">INDIRECT("'["&amp;公示01!#REF!&amp;".xls]表5'!i94")</f>
        <v>#REF!</v>
      </c>
      <c r="J94" t="e">
        <f ca="1">INDIRECT("'["&amp;公示01!#REF!&amp;".xls]表5'!j94")</f>
        <v>#REF!</v>
      </c>
      <c r="K94" t="e">
        <f ca="1">INDIRECT("'["&amp;公示01!#REF!&amp;".xls]表5'!k94")</f>
        <v>#REF!</v>
      </c>
      <c r="L94" t="e">
        <f ca="1">INDIRECT("'["&amp;公示01!#REF!&amp;".xls]表5'!l94")</f>
        <v>#REF!</v>
      </c>
    </row>
    <row r="95" spans="1:12" ht="14.25">
      <c r="A95" t="e">
        <f ca="1">INDIRECT("'["&amp;公示01!#REF!&amp;".xls]表5'!a95")</f>
        <v>#REF!</v>
      </c>
      <c r="B95" s="1" t="e">
        <f ca="1">INDIRECT("'["&amp;公示01!#REF!&amp;".xls]表5'!B95")</f>
        <v>#REF!</v>
      </c>
      <c r="C95" s="1" t="e">
        <f ca="1">INDIRECT("'["&amp;公示01!#REF!&amp;".xls]表5'!c95")</f>
        <v>#REF!</v>
      </c>
      <c r="D95" s="1" t="e">
        <f ca="1">INDIRECT("'["&amp;公示01!#REF!&amp;".xls]表5'!d95")</f>
        <v>#REF!</v>
      </c>
      <c r="E95" s="1" t="e">
        <f ca="1">INDIRECT("'["&amp;公示01!#REF!&amp;".xls]表5'!e95")</f>
        <v>#REF!</v>
      </c>
      <c r="F95" s="1" t="e">
        <f ca="1">INDIRECT("'["&amp;公示01!#REF!&amp;".xls]表5'!f95")</f>
        <v>#REF!</v>
      </c>
      <c r="G95" t="e">
        <f ca="1">INDIRECT("'["&amp;公示01!#REF!&amp;".xls]表5'!g95")</f>
        <v>#REF!</v>
      </c>
      <c r="H95" t="e">
        <f ca="1">INDIRECT("'["&amp;公示01!#REF!&amp;".xls]表5'!h95")</f>
        <v>#REF!</v>
      </c>
      <c r="I95" t="e">
        <f ca="1">INDIRECT("'["&amp;公示01!#REF!&amp;".xls]表5'!i95")</f>
        <v>#REF!</v>
      </c>
      <c r="J95" t="e">
        <f ca="1">INDIRECT("'["&amp;公示01!#REF!&amp;".xls]表5'!j95")</f>
        <v>#REF!</v>
      </c>
      <c r="K95" t="e">
        <f ca="1">INDIRECT("'["&amp;公示01!#REF!&amp;".xls]表5'!k95")</f>
        <v>#REF!</v>
      </c>
      <c r="L95" t="e">
        <f ca="1">INDIRECT("'["&amp;公示01!#REF!&amp;".xls]表5'!l95")</f>
        <v>#REF!</v>
      </c>
    </row>
    <row r="96" spans="1:12" ht="14.25">
      <c r="A96" t="e">
        <f ca="1">INDIRECT("'["&amp;公示01!#REF!&amp;".xls]表5'!a96")</f>
        <v>#REF!</v>
      </c>
      <c r="B96" s="1" t="e">
        <f ca="1">INDIRECT("'["&amp;公示01!#REF!&amp;".xls]表5'!B96")</f>
        <v>#REF!</v>
      </c>
      <c r="C96" s="1" t="e">
        <f ca="1">INDIRECT("'["&amp;公示01!#REF!&amp;".xls]表5'!c96")</f>
        <v>#REF!</v>
      </c>
      <c r="D96" s="1" t="e">
        <f ca="1">INDIRECT("'["&amp;公示01!#REF!&amp;".xls]表5'!d96")</f>
        <v>#REF!</v>
      </c>
      <c r="E96" s="1" t="e">
        <f ca="1">INDIRECT("'["&amp;公示01!#REF!&amp;".xls]表5'!e96")</f>
        <v>#REF!</v>
      </c>
      <c r="F96" s="1" t="e">
        <f ca="1">INDIRECT("'["&amp;公示01!#REF!&amp;".xls]表5'!f96")</f>
        <v>#REF!</v>
      </c>
      <c r="G96" t="e">
        <f ca="1">INDIRECT("'["&amp;公示01!#REF!&amp;".xls]表5'!g96")</f>
        <v>#REF!</v>
      </c>
      <c r="H96" t="e">
        <f ca="1">INDIRECT("'["&amp;公示01!#REF!&amp;".xls]表5'!h96")</f>
        <v>#REF!</v>
      </c>
      <c r="I96" t="e">
        <f ca="1">INDIRECT("'["&amp;公示01!#REF!&amp;".xls]表5'!i96")</f>
        <v>#REF!</v>
      </c>
      <c r="J96" t="e">
        <f ca="1">INDIRECT("'["&amp;公示01!#REF!&amp;".xls]表5'!j96")</f>
        <v>#REF!</v>
      </c>
      <c r="K96" t="e">
        <f ca="1">INDIRECT("'["&amp;公示01!#REF!&amp;".xls]表5'!k96")</f>
        <v>#REF!</v>
      </c>
      <c r="L96" t="e">
        <f ca="1">INDIRECT("'["&amp;公示01!#REF!&amp;".xls]表5'!l96")</f>
        <v>#REF!</v>
      </c>
    </row>
    <row r="97" spans="1:12" ht="14.25">
      <c r="A97" t="e">
        <f ca="1">INDIRECT("'["&amp;公示01!#REF!&amp;".xls]表5'!a97")</f>
        <v>#REF!</v>
      </c>
      <c r="B97" s="1" t="e">
        <f ca="1">INDIRECT("'["&amp;公示01!#REF!&amp;".xls]表5'!B97")</f>
        <v>#REF!</v>
      </c>
      <c r="C97" s="1" t="e">
        <f ca="1">INDIRECT("'["&amp;公示01!#REF!&amp;".xls]表5'!c97")</f>
        <v>#REF!</v>
      </c>
      <c r="D97" s="1" t="e">
        <f ca="1">INDIRECT("'["&amp;公示01!#REF!&amp;".xls]表5'!d97")</f>
        <v>#REF!</v>
      </c>
      <c r="E97" s="1" t="e">
        <f ca="1">INDIRECT("'["&amp;公示01!#REF!&amp;".xls]表5'!e97")</f>
        <v>#REF!</v>
      </c>
      <c r="F97" s="1" t="e">
        <f ca="1">INDIRECT("'["&amp;公示01!#REF!&amp;".xls]表5'!f97")</f>
        <v>#REF!</v>
      </c>
      <c r="G97" t="e">
        <f ca="1">INDIRECT("'["&amp;公示01!#REF!&amp;".xls]表5'!g97")</f>
        <v>#REF!</v>
      </c>
      <c r="H97" t="e">
        <f ca="1">INDIRECT("'["&amp;公示01!#REF!&amp;".xls]表5'!h97")</f>
        <v>#REF!</v>
      </c>
      <c r="I97" t="e">
        <f ca="1">INDIRECT("'["&amp;公示01!#REF!&amp;".xls]表5'!i97")</f>
        <v>#REF!</v>
      </c>
      <c r="J97" t="e">
        <f ca="1">INDIRECT("'["&amp;公示01!#REF!&amp;".xls]表5'!j97")</f>
        <v>#REF!</v>
      </c>
      <c r="K97" t="e">
        <f ca="1">INDIRECT("'["&amp;公示01!#REF!&amp;".xls]表5'!k97")</f>
        <v>#REF!</v>
      </c>
      <c r="L97" t="e">
        <f ca="1">INDIRECT("'["&amp;公示01!#REF!&amp;".xls]表5'!l97")</f>
        <v>#REF!</v>
      </c>
    </row>
    <row r="98" spans="1:12" ht="14.25">
      <c r="A98" t="e">
        <f ca="1">INDIRECT("'["&amp;公示01!#REF!&amp;".xls]表5'!a98")</f>
        <v>#REF!</v>
      </c>
      <c r="B98" s="1" t="e">
        <f ca="1">INDIRECT("'["&amp;公示01!#REF!&amp;".xls]表5'!B98")</f>
        <v>#REF!</v>
      </c>
      <c r="C98" s="1" t="e">
        <f ca="1">INDIRECT("'["&amp;公示01!#REF!&amp;".xls]表5'!c98")</f>
        <v>#REF!</v>
      </c>
      <c r="D98" s="1" t="e">
        <f ca="1">INDIRECT("'["&amp;公示01!#REF!&amp;".xls]表5'!d98")</f>
        <v>#REF!</v>
      </c>
      <c r="E98" s="1" t="e">
        <f ca="1">INDIRECT("'["&amp;公示01!#REF!&amp;".xls]表5'!e98")</f>
        <v>#REF!</v>
      </c>
      <c r="F98" s="1" t="e">
        <f ca="1">INDIRECT("'["&amp;公示01!#REF!&amp;".xls]表5'!f98")</f>
        <v>#REF!</v>
      </c>
      <c r="G98" t="e">
        <f ca="1">INDIRECT("'["&amp;公示01!#REF!&amp;".xls]表5'!g98")</f>
        <v>#REF!</v>
      </c>
      <c r="H98" t="e">
        <f ca="1">INDIRECT("'["&amp;公示01!#REF!&amp;".xls]表5'!h98")</f>
        <v>#REF!</v>
      </c>
      <c r="I98" t="e">
        <f ca="1">INDIRECT("'["&amp;公示01!#REF!&amp;".xls]表5'!i98")</f>
        <v>#REF!</v>
      </c>
      <c r="J98" t="e">
        <f ca="1">INDIRECT("'["&amp;公示01!#REF!&amp;".xls]表5'!j98")</f>
        <v>#REF!</v>
      </c>
      <c r="K98" t="e">
        <f ca="1">INDIRECT("'["&amp;公示01!#REF!&amp;".xls]表5'!k98")</f>
        <v>#REF!</v>
      </c>
      <c r="L98" t="e">
        <f ca="1">INDIRECT("'["&amp;公示01!#REF!&amp;".xls]表5'!l98")</f>
        <v>#REF!</v>
      </c>
    </row>
    <row r="99" spans="1:12" ht="14.25">
      <c r="A99" t="e">
        <f ca="1">INDIRECT("'["&amp;公示01!#REF!&amp;".xls]表5'!a99")</f>
        <v>#REF!</v>
      </c>
      <c r="B99" s="1" t="e">
        <f ca="1">INDIRECT("'["&amp;公示01!#REF!&amp;".xls]表5'!B99")</f>
        <v>#REF!</v>
      </c>
      <c r="C99" s="1" t="e">
        <f ca="1">INDIRECT("'["&amp;公示01!#REF!&amp;".xls]表5'!c99")</f>
        <v>#REF!</v>
      </c>
      <c r="D99" s="1" t="e">
        <f ca="1">INDIRECT("'["&amp;公示01!#REF!&amp;".xls]表5'!d99")</f>
        <v>#REF!</v>
      </c>
      <c r="E99" s="1" t="e">
        <f ca="1">INDIRECT("'["&amp;公示01!#REF!&amp;".xls]表5'!e99")</f>
        <v>#REF!</v>
      </c>
      <c r="F99" s="1" t="e">
        <f ca="1">INDIRECT("'["&amp;公示01!#REF!&amp;".xls]表5'!f99")</f>
        <v>#REF!</v>
      </c>
      <c r="G99" t="e">
        <f ca="1">INDIRECT("'["&amp;公示01!#REF!&amp;".xls]表5'!g99")</f>
        <v>#REF!</v>
      </c>
      <c r="H99" t="e">
        <f ca="1">INDIRECT("'["&amp;公示01!#REF!&amp;".xls]表5'!h99")</f>
        <v>#REF!</v>
      </c>
      <c r="I99" t="e">
        <f ca="1">INDIRECT("'["&amp;公示01!#REF!&amp;".xls]表5'!i99")</f>
        <v>#REF!</v>
      </c>
      <c r="J99" t="e">
        <f ca="1">INDIRECT("'["&amp;公示01!#REF!&amp;".xls]表5'!j99")</f>
        <v>#REF!</v>
      </c>
      <c r="K99" t="e">
        <f ca="1">INDIRECT("'["&amp;公示01!#REF!&amp;".xls]表5'!k99")</f>
        <v>#REF!</v>
      </c>
      <c r="L99" t="e">
        <f ca="1">INDIRECT("'["&amp;公示01!#REF!&amp;".xls]表5'!l99")</f>
        <v>#REF!</v>
      </c>
    </row>
    <row r="100" spans="1:12" ht="14.25">
      <c r="A100" t="e">
        <f ca="1">INDIRECT("'["&amp;公示01!#REF!&amp;".xls]表5'!a100")</f>
        <v>#REF!</v>
      </c>
      <c r="B100" s="1" t="e">
        <f ca="1">INDIRECT("'["&amp;公示01!#REF!&amp;".xls]表5'!B100")</f>
        <v>#REF!</v>
      </c>
      <c r="C100" s="1" t="e">
        <f ca="1">INDIRECT("'["&amp;公示01!#REF!&amp;".xls]表5'!c100")</f>
        <v>#REF!</v>
      </c>
      <c r="D100" s="1" t="e">
        <f ca="1">INDIRECT("'["&amp;公示01!#REF!&amp;".xls]表5'!d100")</f>
        <v>#REF!</v>
      </c>
      <c r="E100" s="1" t="e">
        <f ca="1">INDIRECT("'["&amp;公示01!#REF!&amp;".xls]表5'!e100")</f>
        <v>#REF!</v>
      </c>
      <c r="F100" s="1" t="e">
        <f ca="1">INDIRECT("'["&amp;公示01!#REF!&amp;".xls]表5'!f100")</f>
        <v>#REF!</v>
      </c>
      <c r="G100" t="e">
        <f ca="1">INDIRECT("'["&amp;公示01!#REF!&amp;".xls]表5'!g100")</f>
        <v>#REF!</v>
      </c>
      <c r="H100" t="e">
        <f ca="1">INDIRECT("'["&amp;公示01!#REF!&amp;".xls]表5'!h100")</f>
        <v>#REF!</v>
      </c>
      <c r="I100" t="e">
        <f ca="1">INDIRECT("'["&amp;公示01!#REF!&amp;".xls]表5'!i100")</f>
        <v>#REF!</v>
      </c>
      <c r="J100" t="e">
        <f ca="1">INDIRECT("'["&amp;公示01!#REF!&amp;".xls]表5'!j100")</f>
        <v>#REF!</v>
      </c>
      <c r="K100" t="e">
        <f ca="1">INDIRECT("'["&amp;公示01!#REF!&amp;".xls]表5'!k100")</f>
        <v>#REF!</v>
      </c>
      <c r="L100" t="e">
        <f ca="1">INDIRECT("'["&amp;公示01!#REF!&amp;".xls]表5'!l100")</f>
        <v>#REF!</v>
      </c>
    </row>
    <row r="101" spans="1:12" ht="14.25">
      <c r="A101" t="e">
        <f ca="1">INDIRECT("'["&amp;公示01!#REF!&amp;".xls]表5'!a101")</f>
        <v>#REF!</v>
      </c>
      <c r="B101" s="1" t="e">
        <f ca="1">INDIRECT("'["&amp;公示01!#REF!&amp;".xls]表5'!B101")</f>
        <v>#REF!</v>
      </c>
      <c r="C101" s="1" t="e">
        <f ca="1">INDIRECT("'["&amp;公示01!#REF!&amp;".xls]表5'!c101")</f>
        <v>#REF!</v>
      </c>
      <c r="D101" s="1" t="e">
        <f ca="1">INDIRECT("'["&amp;公示01!#REF!&amp;".xls]表5'!d101")</f>
        <v>#REF!</v>
      </c>
      <c r="E101" s="1" t="e">
        <f ca="1">INDIRECT("'["&amp;公示01!#REF!&amp;".xls]表5'!e101")</f>
        <v>#REF!</v>
      </c>
      <c r="F101" s="1" t="e">
        <f ca="1">INDIRECT("'["&amp;公示01!#REF!&amp;".xls]表5'!f101")</f>
        <v>#REF!</v>
      </c>
      <c r="G101" t="e">
        <f ca="1">INDIRECT("'["&amp;公示01!#REF!&amp;".xls]表5'!g101")</f>
        <v>#REF!</v>
      </c>
      <c r="H101" t="e">
        <f ca="1">INDIRECT("'["&amp;公示01!#REF!&amp;".xls]表5'!h101")</f>
        <v>#REF!</v>
      </c>
      <c r="I101" t="e">
        <f ca="1">INDIRECT("'["&amp;公示01!#REF!&amp;".xls]表5'!i101")</f>
        <v>#REF!</v>
      </c>
      <c r="J101" t="e">
        <f ca="1">INDIRECT("'["&amp;公示01!#REF!&amp;".xls]表5'!j101")</f>
        <v>#REF!</v>
      </c>
      <c r="K101" t="e">
        <f ca="1">INDIRECT("'["&amp;公示01!#REF!&amp;".xls]表5'!k101")</f>
        <v>#REF!</v>
      </c>
      <c r="L101" t="e">
        <f ca="1">INDIRECT("'["&amp;公示01!#REF!&amp;".xls]表5'!l101")</f>
        <v>#REF!</v>
      </c>
    </row>
    <row r="102" spans="1:12" ht="14.25">
      <c r="A102" t="e">
        <f ca="1">INDIRECT("'["&amp;公示01!#REF!&amp;".xls]表5'!a102")</f>
        <v>#REF!</v>
      </c>
      <c r="B102" s="1" t="e">
        <f ca="1">INDIRECT("'["&amp;公示01!#REF!&amp;".xls]表5'!B102")</f>
        <v>#REF!</v>
      </c>
      <c r="C102" s="1" t="e">
        <f ca="1">INDIRECT("'["&amp;公示01!#REF!&amp;".xls]表5'!c102")</f>
        <v>#REF!</v>
      </c>
      <c r="D102" s="1" t="e">
        <f ca="1">INDIRECT("'["&amp;公示01!#REF!&amp;".xls]表5'!d102")</f>
        <v>#REF!</v>
      </c>
      <c r="E102" s="1" t="e">
        <f ca="1">INDIRECT("'["&amp;公示01!#REF!&amp;".xls]表5'!e102")</f>
        <v>#REF!</v>
      </c>
      <c r="F102" s="1" t="e">
        <f ca="1">INDIRECT("'["&amp;公示01!#REF!&amp;".xls]表5'!f102")</f>
        <v>#REF!</v>
      </c>
      <c r="G102" t="e">
        <f ca="1">INDIRECT("'["&amp;公示01!#REF!&amp;".xls]表5'!g102")</f>
        <v>#REF!</v>
      </c>
      <c r="H102" t="e">
        <f ca="1">INDIRECT("'["&amp;公示01!#REF!&amp;".xls]表5'!h102")</f>
        <v>#REF!</v>
      </c>
      <c r="I102" t="e">
        <f ca="1">INDIRECT("'["&amp;公示01!#REF!&amp;".xls]表5'!i102")</f>
        <v>#REF!</v>
      </c>
      <c r="J102" t="e">
        <f ca="1">INDIRECT("'["&amp;公示01!#REF!&amp;".xls]表5'!j102")</f>
        <v>#REF!</v>
      </c>
      <c r="K102" t="e">
        <f ca="1">INDIRECT("'["&amp;公示01!#REF!&amp;".xls]表5'!k102")</f>
        <v>#REF!</v>
      </c>
      <c r="L102" t="e">
        <f ca="1">INDIRECT("'["&amp;公示01!#REF!&amp;".xls]表5'!l102")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selection activeCell="D24" sqref="D24"/>
    </sheetView>
  </sheetViews>
  <sheetFormatPr defaultColWidth="9.00390625" defaultRowHeight="14.25"/>
  <cols>
    <col min="2" max="6" width="9.00390625" style="1" customWidth="1"/>
  </cols>
  <sheetData>
    <row r="1" spans="1:12" ht="14.25">
      <c r="A1" t="e">
        <f ca="1">INDIRECT("'["&amp;公示01!#REF!&amp;".xls]表6'!a1")</f>
        <v>#REF!</v>
      </c>
      <c r="B1" s="1" t="e">
        <f ca="1">INDIRECT("'["&amp;公示01!#REF!&amp;".xls]表6'!B1")</f>
        <v>#REF!</v>
      </c>
      <c r="C1" s="1" t="e">
        <f ca="1">INDIRECT("'["&amp;公示01!#REF!&amp;".xls]表6'!c1")</f>
        <v>#REF!</v>
      </c>
      <c r="D1" s="1" t="e">
        <f ca="1">INDIRECT("'["&amp;公示01!#REF!&amp;".xls]表6'!d1")</f>
        <v>#REF!</v>
      </c>
      <c r="E1" s="1" t="e">
        <f ca="1">INDIRECT("'["&amp;公示01!#REF!&amp;".xls]表6'!e1")</f>
        <v>#REF!</v>
      </c>
      <c r="F1" s="1" t="e">
        <f ca="1">INDIRECT("'["&amp;公示01!#REF!&amp;".xls]表6'!f1")</f>
        <v>#REF!</v>
      </c>
      <c r="G1" t="e">
        <f ca="1">INDIRECT("'["&amp;公示01!#REF!&amp;".xls]表6'!g1")</f>
        <v>#REF!</v>
      </c>
      <c r="H1" t="e">
        <f ca="1">INDIRECT("'["&amp;公示01!#REF!&amp;".xls]表6'!h1")</f>
        <v>#REF!</v>
      </c>
      <c r="I1" t="e">
        <f ca="1">INDIRECT("'["&amp;公示01!#REF!&amp;".xls]表6'!i1")</f>
        <v>#REF!</v>
      </c>
      <c r="J1" t="e">
        <f ca="1">INDIRECT("'["&amp;公示01!#REF!&amp;".xls]表6'!j1")</f>
        <v>#REF!</v>
      </c>
      <c r="K1" t="e">
        <f ca="1">INDIRECT("'["&amp;公示01!#REF!&amp;".xls]表6'!k1")</f>
        <v>#REF!</v>
      </c>
      <c r="L1" t="e">
        <f ca="1">INDIRECT("'["&amp;公示01!#REF!&amp;".xls]表6'!l1")</f>
        <v>#REF!</v>
      </c>
    </row>
    <row r="2" spans="1:12" ht="14.25">
      <c r="A2" t="e">
        <f ca="1">INDIRECT("'["&amp;公示01!#REF!&amp;".xls]表6'!a2")</f>
        <v>#REF!</v>
      </c>
      <c r="B2" s="1" t="e">
        <f ca="1">INDIRECT("'["&amp;公示01!#REF!&amp;".xls]表6'!B2")</f>
        <v>#REF!</v>
      </c>
      <c r="C2" s="1" t="e">
        <f ca="1">INDIRECT("'["&amp;公示01!#REF!&amp;".xls]表6'!c2")</f>
        <v>#REF!</v>
      </c>
      <c r="D2" s="1" t="e">
        <f ca="1">INDIRECT("'["&amp;公示01!#REF!&amp;".xls]表6'!d2")</f>
        <v>#REF!</v>
      </c>
      <c r="E2" s="1" t="e">
        <f ca="1">INDIRECT("'["&amp;公示01!#REF!&amp;".xls]表6'!e2")</f>
        <v>#REF!</v>
      </c>
      <c r="F2" s="1" t="e">
        <f ca="1">INDIRECT("'["&amp;公示01!#REF!&amp;".xls]表6'!f2")</f>
        <v>#REF!</v>
      </c>
      <c r="G2" t="e">
        <f ca="1">INDIRECT("'["&amp;公示01!#REF!&amp;".xls]表6'!g2")</f>
        <v>#REF!</v>
      </c>
      <c r="H2" t="e">
        <f ca="1">INDIRECT("'["&amp;公示01!#REF!&amp;".xls]表6'!h2")</f>
        <v>#REF!</v>
      </c>
      <c r="I2" t="e">
        <f ca="1">INDIRECT("'["&amp;公示01!#REF!&amp;".xls]表6'!i2")</f>
        <v>#REF!</v>
      </c>
      <c r="J2" t="e">
        <f ca="1">INDIRECT("'["&amp;公示01!#REF!&amp;".xls]表6'!j2")</f>
        <v>#REF!</v>
      </c>
      <c r="K2" t="e">
        <f ca="1">INDIRECT("'["&amp;公示01!#REF!&amp;".xls]表6'!k2")</f>
        <v>#REF!</v>
      </c>
      <c r="L2" t="e">
        <f ca="1">INDIRECT("'["&amp;公示01!#REF!&amp;".xls]表6'!l2")</f>
        <v>#REF!</v>
      </c>
    </row>
    <row r="3" spans="1:12" ht="14.25">
      <c r="A3" t="e">
        <f ca="1">INDIRECT("'["&amp;公示01!#REF!&amp;".xls]表6'!a3")</f>
        <v>#REF!</v>
      </c>
      <c r="B3" s="1" t="e">
        <f ca="1">INDIRECT("'["&amp;公示01!#REF!&amp;".xls]表6'!B3")</f>
        <v>#REF!</v>
      </c>
      <c r="C3" s="1" t="e">
        <f ca="1">INDIRECT("'["&amp;公示01!#REF!&amp;".xls]表6'!c3")</f>
        <v>#REF!</v>
      </c>
      <c r="D3" s="1" t="e">
        <f ca="1">INDIRECT("'["&amp;公示01!#REF!&amp;".xls]表6'!d3")</f>
        <v>#REF!</v>
      </c>
      <c r="E3" s="1" t="e">
        <f ca="1">INDIRECT("'["&amp;公示01!#REF!&amp;".xls]表6'!e3")</f>
        <v>#REF!</v>
      </c>
      <c r="F3" s="1" t="e">
        <f ca="1">INDIRECT("'["&amp;公示01!#REF!&amp;".xls]表6'!f3")</f>
        <v>#REF!</v>
      </c>
      <c r="G3" t="e">
        <f ca="1">INDIRECT("'["&amp;公示01!#REF!&amp;".xls]表6'!g3")</f>
        <v>#REF!</v>
      </c>
      <c r="H3" t="e">
        <f ca="1">INDIRECT("'["&amp;公示01!#REF!&amp;".xls]表6'!h3")</f>
        <v>#REF!</v>
      </c>
      <c r="I3" t="e">
        <f ca="1">INDIRECT("'["&amp;公示01!#REF!&amp;".xls]表6'!i3")</f>
        <v>#REF!</v>
      </c>
      <c r="J3" t="e">
        <f ca="1">INDIRECT("'["&amp;公示01!#REF!&amp;".xls]表6'!j3")</f>
        <v>#REF!</v>
      </c>
      <c r="K3" t="e">
        <f ca="1">INDIRECT("'["&amp;公示01!#REF!&amp;".xls]表6'!k3")</f>
        <v>#REF!</v>
      </c>
      <c r="L3" t="e">
        <f ca="1">INDIRECT("'["&amp;公示01!#REF!&amp;".xls]表6'!l3")</f>
        <v>#REF!</v>
      </c>
    </row>
    <row r="4" spans="1:12" ht="14.25">
      <c r="A4" t="e">
        <f ca="1">INDIRECT("'["&amp;公示01!#REF!&amp;".xls]表6'!a4")</f>
        <v>#REF!</v>
      </c>
      <c r="B4" s="1" t="e">
        <f ca="1">INDIRECT("'["&amp;公示01!#REF!&amp;".xls]表6'!B4")</f>
        <v>#REF!</v>
      </c>
      <c r="C4" s="1" t="e">
        <f ca="1">INDIRECT("'["&amp;公示01!#REF!&amp;".xls]表6'!c4")</f>
        <v>#REF!</v>
      </c>
      <c r="D4" s="1" t="e">
        <f ca="1">INDIRECT("'["&amp;公示01!#REF!&amp;".xls]表6'!d4")</f>
        <v>#REF!</v>
      </c>
      <c r="E4" s="1" t="e">
        <f ca="1">INDIRECT("'["&amp;公示01!#REF!&amp;".xls]表6'!e4")</f>
        <v>#REF!</v>
      </c>
      <c r="F4" s="1" t="e">
        <f ca="1">INDIRECT("'["&amp;公示01!#REF!&amp;".xls]表6'!f4")</f>
        <v>#REF!</v>
      </c>
      <c r="G4" t="e">
        <f ca="1">INDIRECT("'["&amp;公示01!#REF!&amp;".xls]表6'!g4")</f>
        <v>#REF!</v>
      </c>
      <c r="H4" t="e">
        <f ca="1">INDIRECT("'["&amp;公示01!#REF!&amp;".xls]表6'!h4")</f>
        <v>#REF!</v>
      </c>
      <c r="I4" t="e">
        <f ca="1">INDIRECT("'["&amp;公示01!#REF!&amp;".xls]表6'!i4")</f>
        <v>#REF!</v>
      </c>
      <c r="J4" t="e">
        <f ca="1">INDIRECT("'["&amp;公示01!#REF!&amp;".xls]表6'!j4")</f>
        <v>#REF!</v>
      </c>
      <c r="K4" t="e">
        <f ca="1">INDIRECT("'["&amp;公示01!#REF!&amp;".xls]表6'!k4")</f>
        <v>#REF!</v>
      </c>
      <c r="L4" t="e">
        <f ca="1">INDIRECT("'["&amp;公示01!#REF!&amp;".xls]表6'!l4")</f>
        <v>#REF!</v>
      </c>
    </row>
    <row r="5" spans="1:12" ht="14.25">
      <c r="A5" t="e">
        <f ca="1">INDIRECT("'["&amp;公示01!#REF!&amp;".xls]表6'!a5")</f>
        <v>#REF!</v>
      </c>
      <c r="B5" s="1" t="e">
        <f ca="1">INDIRECT("'["&amp;公示01!#REF!&amp;".xls]表6'!B5")</f>
        <v>#REF!</v>
      </c>
      <c r="C5" s="1" t="e">
        <f ca="1">INDIRECT("'["&amp;公示01!#REF!&amp;".xls]表6'!c5")</f>
        <v>#REF!</v>
      </c>
      <c r="D5" s="1" t="e">
        <f ca="1">INDIRECT("'["&amp;公示01!#REF!&amp;".xls]表6'!d5")</f>
        <v>#REF!</v>
      </c>
      <c r="E5" s="1" t="e">
        <f ca="1">INDIRECT("'["&amp;公示01!#REF!&amp;".xls]表6'!e5")</f>
        <v>#REF!</v>
      </c>
      <c r="F5" s="1" t="e">
        <f ca="1">INDIRECT("'["&amp;公示01!#REF!&amp;".xls]表6'!f5")</f>
        <v>#REF!</v>
      </c>
      <c r="G5" t="e">
        <f ca="1">INDIRECT("'["&amp;公示01!#REF!&amp;".xls]表6'!g5")</f>
        <v>#REF!</v>
      </c>
      <c r="H5" t="e">
        <f ca="1">INDIRECT("'["&amp;公示01!#REF!&amp;".xls]表6'!h5")</f>
        <v>#REF!</v>
      </c>
      <c r="I5" t="e">
        <f ca="1">INDIRECT("'["&amp;公示01!#REF!&amp;".xls]表6'!i5")</f>
        <v>#REF!</v>
      </c>
      <c r="J5" t="e">
        <f ca="1">INDIRECT("'["&amp;公示01!#REF!&amp;".xls]表6'!j5")</f>
        <v>#REF!</v>
      </c>
      <c r="K5" t="e">
        <f ca="1">INDIRECT("'["&amp;公示01!#REF!&amp;".xls]表6'!k5")</f>
        <v>#REF!</v>
      </c>
      <c r="L5" t="e">
        <f ca="1">INDIRECT("'["&amp;公示01!#REF!&amp;".xls]表6'!l5")</f>
        <v>#REF!</v>
      </c>
    </row>
    <row r="6" spans="1:12" ht="14.25">
      <c r="A6" t="e">
        <f ca="1">INDIRECT("'["&amp;公示01!#REF!&amp;".xls]表6'!a6")</f>
        <v>#REF!</v>
      </c>
      <c r="B6" s="1" t="e">
        <f ca="1">INDIRECT("'["&amp;公示01!#REF!&amp;".xls]表6'!B6")</f>
        <v>#REF!</v>
      </c>
      <c r="C6" s="1" t="e">
        <f ca="1">INDIRECT("'["&amp;公示01!#REF!&amp;".xls]表6'!c6")</f>
        <v>#REF!</v>
      </c>
      <c r="D6" s="1" t="e">
        <f ca="1">INDIRECT("'["&amp;公示01!#REF!&amp;".xls]表6'!d6")</f>
        <v>#REF!</v>
      </c>
      <c r="E6" s="1" t="e">
        <f ca="1">INDIRECT("'["&amp;公示01!#REF!&amp;".xls]表6'!e6")</f>
        <v>#REF!</v>
      </c>
      <c r="F6" s="1" t="e">
        <f ca="1">INDIRECT("'["&amp;公示01!#REF!&amp;".xls]表6'!f6")</f>
        <v>#REF!</v>
      </c>
      <c r="G6" t="e">
        <f ca="1">INDIRECT("'["&amp;公示01!#REF!&amp;".xls]表6'!g6")</f>
        <v>#REF!</v>
      </c>
      <c r="H6" t="e">
        <f ca="1">INDIRECT("'["&amp;公示01!#REF!&amp;".xls]表6'!h6")</f>
        <v>#REF!</v>
      </c>
      <c r="I6" t="e">
        <f ca="1">INDIRECT("'["&amp;公示01!#REF!&amp;".xls]表6'!i6")</f>
        <v>#REF!</v>
      </c>
      <c r="J6" t="e">
        <f ca="1">INDIRECT("'["&amp;公示01!#REF!&amp;".xls]表6'!j6")</f>
        <v>#REF!</v>
      </c>
      <c r="K6" t="e">
        <f ca="1">INDIRECT("'["&amp;公示01!#REF!&amp;".xls]表6'!k6")</f>
        <v>#REF!</v>
      </c>
      <c r="L6" t="e">
        <f ca="1">INDIRECT("'["&amp;公示01!#REF!&amp;".xls]表6'!l6")</f>
        <v>#REF!</v>
      </c>
    </row>
    <row r="7" spans="1:12" ht="14.25">
      <c r="A7" t="e">
        <f ca="1">INDIRECT("'["&amp;公示01!#REF!&amp;".xls]表6'!a7")</f>
        <v>#REF!</v>
      </c>
      <c r="B7" s="1" t="e">
        <f ca="1">INDIRECT("'["&amp;公示01!#REF!&amp;".xls]表6'!B7")</f>
        <v>#REF!</v>
      </c>
      <c r="C7" s="1" t="e">
        <f ca="1">INDIRECT("'["&amp;公示01!#REF!&amp;".xls]表6'!c7")</f>
        <v>#REF!</v>
      </c>
      <c r="D7" s="1" t="e">
        <f ca="1">INDIRECT("'["&amp;公示01!#REF!&amp;".xls]表6'!d7")</f>
        <v>#REF!</v>
      </c>
      <c r="E7" s="1" t="e">
        <f ca="1">INDIRECT("'["&amp;公示01!#REF!&amp;".xls]表6'!e7")</f>
        <v>#REF!</v>
      </c>
      <c r="F7" s="1" t="e">
        <f ca="1">INDIRECT("'["&amp;公示01!#REF!&amp;".xls]表6'!f7")</f>
        <v>#REF!</v>
      </c>
      <c r="G7" t="e">
        <f ca="1">INDIRECT("'["&amp;公示01!#REF!&amp;".xls]表6'!g7")</f>
        <v>#REF!</v>
      </c>
      <c r="H7" t="e">
        <f ca="1">INDIRECT("'["&amp;公示01!#REF!&amp;".xls]表6'!h7")</f>
        <v>#REF!</v>
      </c>
      <c r="I7" t="e">
        <f ca="1">INDIRECT("'["&amp;公示01!#REF!&amp;".xls]表6'!i7")</f>
        <v>#REF!</v>
      </c>
      <c r="J7" t="e">
        <f ca="1">INDIRECT("'["&amp;公示01!#REF!&amp;".xls]表6'!j7")</f>
        <v>#REF!</v>
      </c>
      <c r="K7" t="e">
        <f ca="1">INDIRECT("'["&amp;公示01!#REF!&amp;".xls]表6'!k7")</f>
        <v>#REF!</v>
      </c>
      <c r="L7" t="e">
        <f ca="1">INDIRECT("'["&amp;公示01!#REF!&amp;".xls]表6'!l7")</f>
        <v>#REF!</v>
      </c>
    </row>
    <row r="8" spans="1:12" ht="14.25">
      <c r="A8" t="e">
        <f ca="1">INDIRECT("'["&amp;公示01!#REF!&amp;".xls]表6'!a8")</f>
        <v>#REF!</v>
      </c>
      <c r="B8" s="1" t="e">
        <f ca="1">INDIRECT("'["&amp;公示01!#REF!&amp;".xls]表6'!B8")</f>
        <v>#REF!</v>
      </c>
      <c r="C8" s="1" t="e">
        <f ca="1">INDIRECT("'["&amp;公示01!#REF!&amp;".xls]表6'!c8")</f>
        <v>#REF!</v>
      </c>
      <c r="D8" s="1" t="e">
        <f ca="1">INDIRECT("'["&amp;公示01!#REF!&amp;".xls]表6'!d8")</f>
        <v>#REF!</v>
      </c>
      <c r="E8" s="1" t="e">
        <f ca="1">INDIRECT("'["&amp;公示01!#REF!&amp;".xls]表6'!e8")</f>
        <v>#REF!</v>
      </c>
      <c r="F8" s="1" t="e">
        <f ca="1">INDIRECT("'["&amp;公示01!#REF!&amp;".xls]表6'!f8")</f>
        <v>#REF!</v>
      </c>
      <c r="G8" t="e">
        <f ca="1">INDIRECT("'["&amp;公示01!#REF!&amp;".xls]表6'!g8")</f>
        <v>#REF!</v>
      </c>
      <c r="H8" t="e">
        <f ca="1">INDIRECT("'["&amp;公示01!#REF!&amp;".xls]表6'!h8")</f>
        <v>#REF!</v>
      </c>
      <c r="I8" t="e">
        <f ca="1">INDIRECT("'["&amp;公示01!#REF!&amp;".xls]表6'!i8")</f>
        <v>#REF!</v>
      </c>
      <c r="J8" t="e">
        <f ca="1">INDIRECT("'["&amp;公示01!#REF!&amp;".xls]表6'!j8")</f>
        <v>#REF!</v>
      </c>
      <c r="K8" t="e">
        <f ca="1">INDIRECT("'["&amp;公示01!#REF!&amp;".xls]表6'!k8")</f>
        <v>#REF!</v>
      </c>
      <c r="L8" t="e">
        <f ca="1">INDIRECT("'["&amp;公示01!#REF!&amp;".xls]表6'!l8")</f>
        <v>#REF!</v>
      </c>
    </row>
    <row r="9" spans="1:12" ht="14.25">
      <c r="A9" t="e">
        <f ca="1">INDIRECT("'["&amp;公示01!#REF!&amp;".xls]表6'!a9")</f>
        <v>#REF!</v>
      </c>
      <c r="B9" s="1" t="e">
        <f ca="1">INDIRECT("'["&amp;公示01!#REF!&amp;".xls]表6'!B9")</f>
        <v>#REF!</v>
      </c>
      <c r="C9" s="1" t="e">
        <f ca="1">INDIRECT("'["&amp;公示01!#REF!&amp;".xls]表6'!c9")</f>
        <v>#REF!</v>
      </c>
      <c r="D9" s="1" t="e">
        <f ca="1">INDIRECT("'["&amp;公示01!#REF!&amp;".xls]表6'!d9")</f>
        <v>#REF!</v>
      </c>
      <c r="E9" s="1" t="e">
        <f ca="1">INDIRECT("'["&amp;公示01!#REF!&amp;".xls]表6'!e9")</f>
        <v>#REF!</v>
      </c>
      <c r="F9" s="1" t="e">
        <f ca="1">INDIRECT("'["&amp;公示01!#REF!&amp;".xls]表6'!f9")</f>
        <v>#REF!</v>
      </c>
      <c r="G9" t="e">
        <f ca="1">INDIRECT("'["&amp;公示01!#REF!&amp;".xls]表6'!g9")</f>
        <v>#REF!</v>
      </c>
      <c r="H9" t="e">
        <f ca="1">INDIRECT("'["&amp;公示01!#REF!&amp;".xls]表6'!h9")</f>
        <v>#REF!</v>
      </c>
      <c r="I9" t="e">
        <f ca="1">INDIRECT("'["&amp;公示01!#REF!&amp;".xls]表6'!i9")</f>
        <v>#REF!</v>
      </c>
      <c r="J9" t="e">
        <f ca="1">INDIRECT("'["&amp;公示01!#REF!&amp;".xls]表6'!j9")</f>
        <v>#REF!</v>
      </c>
      <c r="K9" t="e">
        <f ca="1">INDIRECT("'["&amp;公示01!#REF!&amp;".xls]表6'!k9")</f>
        <v>#REF!</v>
      </c>
      <c r="L9" t="e">
        <f ca="1">INDIRECT("'["&amp;公示01!#REF!&amp;".xls]表6'!l9")</f>
        <v>#REF!</v>
      </c>
    </row>
    <row r="10" spans="1:12" ht="14.25">
      <c r="A10" t="e">
        <f ca="1">INDIRECT("'["&amp;公示01!#REF!&amp;".xls]表6'!a10")</f>
        <v>#REF!</v>
      </c>
      <c r="B10" s="1" t="e">
        <f ca="1">INDIRECT("'["&amp;公示01!#REF!&amp;".xls]表6'!B10")</f>
        <v>#REF!</v>
      </c>
      <c r="C10" s="1" t="e">
        <f ca="1">INDIRECT("'["&amp;公示01!#REF!&amp;".xls]表6'!c10")</f>
        <v>#REF!</v>
      </c>
      <c r="D10" s="1" t="e">
        <f ca="1">INDIRECT("'["&amp;公示01!#REF!&amp;".xls]表6'!d10")</f>
        <v>#REF!</v>
      </c>
      <c r="E10" s="1" t="e">
        <f ca="1">INDIRECT("'["&amp;公示01!#REF!&amp;".xls]表6'!e10")</f>
        <v>#REF!</v>
      </c>
      <c r="F10" s="1" t="e">
        <f ca="1">INDIRECT("'["&amp;公示01!#REF!&amp;".xls]表6'!f10")</f>
        <v>#REF!</v>
      </c>
      <c r="G10" t="e">
        <f ca="1">INDIRECT("'["&amp;公示01!#REF!&amp;".xls]表6'!g10")</f>
        <v>#REF!</v>
      </c>
      <c r="H10" t="e">
        <f ca="1">INDIRECT("'["&amp;公示01!#REF!&amp;".xls]表6'!h10")</f>
        <v>#REF!</v>
      </c>
      <c r="I10" t="e">
        <f ca="1">INDIRECT("'["&amp;公示01!#REF!&amp;".xls]表6'!i10")</f>
        <v>#REF!</v>
      </c>
      <c r="J10" t="e">
        <f ca="1">INDIRECT("'["&amp;公示01!#REF!&amp;".xls]表6'!j10")</f>
        <v>#REF!</v>
      </c>
      <c r="K10" t="e">
        <f ca="1">INDIRECT("'["&amp;公示01!#REF!&amp;".xls]表6'!k10")</f>
        <v>#REF!</v>
      </c>
      <c r="L10" t="e">
        <f ca="1">INDIRECT("'["&amp;公示01!#REF!&amp;".xls]表6'!l10")</f>
        <v>#REF!</v>
      </c>
    </row>
    <row r="11" spans="1:12" ht="14.25">
      <c r="A11" t="e">
        <f ca="1">INDIRECT("'["&amp;公示01!#REF!&amp;".xls]表6'!a11")</f>
        <v>#REF!</v>
      </c>
      <c r="B11" s="1" t="e">
        <f ca="1">INDIRECT("'["&amp;公示01!#REF!&amp;".xls]表6'!B11")</f>
        <v>#REF!</v>
      </c>
      <c r="C11" s="1" t="e">
        <f ca="1">INDIRECT("'["&amp;公示01!#REF!&amp;".xls]表6'!c11")</f>
        <v>#REF!</v>
      </c>
      <c r="D11" s="1" t="e">
        <f ca="1">INDIRECT("'["&amp;公示01!#REF!&amp;".xls]表6'!d11")</f>
        <v>#REF!</v>
      </c>
      <c r="E11" s="1" t="e">
        <f ca="1">INDIRECT("'["&amp;公示01!#REF!&amp;".xls]表6'!e11")</f>
        <v>#REF!</v>
      </c>
      <c r="F11" s="1" t="e">
        <f ca="1">INDIRECT("'["&amp;公示01!#REF!&amp;".xls]表6'!f11")</f>
        <v>#REF!</v>
      </c>
      <c r="G11" t="e">
        <f ca="1">INDIRECT("'["&amp;公示01!#REF!&amp;".xls]表6'!g11")</f>
        <v>#REF!</v>
      </c>
      <c r="H11" t="e">
        <f ca="1">INDIRECT("'["&amp;公示01!#REF!&amp;".xls]表6'!h11")</f>
        <v>#REF!</v>
      </c>
      <c r="I11" t="e">
        <f ca="1">INDIRECT("'["&amp;公示01!#REF!&amp;".xls]表6'!i11")</f>
        <v>#REF!</v>
      </c>
      <c r="J11" t="e">
        <f ca="1">INDIRECT("'["&amp;公示01!#REF!&amp;".xls]表6'!j11")</f>
        <v>#REF!</v>
      </c>
      <c r="K11" t="e">
        <f ca="1">INDIRECT("'["&amp;公示01!#REF!&amp;".xls]表6'!k11")</f>
        <v>#REF!</v>
      </c>
      <c r="L11" t="e">
        <f ca="1">INDIRECT("'["&amp;公示01!#REF!&amp;".xls]表6'!l11")</f>
        <v>#REF!</v>
      </c>
    </row>
    <row r="12" spans="1:12" ht="14.25">
      <c r="A12" t="e">
        <f ca="1">INDIRECT("'["&amp;公示01!#REF!&amp;".xls]表6'!a12")</f>
        <v>#REF!</v>
      </c>
      <c r="B12" s="1" t="e">
        <f ca="1">INDIRECT("'["&amp;公示01!#REF!&amp;".xls]表6'!B12")</f>
        <v>#REF!</v>
      </c>
      <c r="C12" s="1" t="e">
        <f ca="1">INDIRECT("'["&amp;公示01!#REF!&amp;".xls]表6'!c12")</f>
        <v>#REF!</v>
      </c>
      <c r="D12" s="1" t="e">
        <f ca="1">INDIRECT("'["&amp;公示01!#REF!&amp;".xls]表6'!d12")</f>
        <v>#REF!</v>
      </c>
      <c r="E12" s="1" t="e">
        <f ca="1">INDIRECT("'["&amp;公示01!#REF!&amp;".xls]表6'!e12")</f>
        <v>#REF!</v>
      </c>
      <c r="F12" s="1" t="e">
        <f ca="1">INDIRECT("'["&amp;公示01!#REF!&amp;".xls]表6'!f12")</f>
        <v>#REF!</v>
      </c>
      <c r="G12" t="e">
        <f ca="1">INDIRECT("'["&amp;公示01!#REF!&amp;".xls]表6'!g12")</f>
        <v>#REF!</v>
      </c>
      <c r="H12" t="e">
        <f ca="1">INDIRECT("'["&amp;公示01!#REF!&amp;".xls]表6'!h12")</f>
        <v>#REF!</v>
      </c>
      <c r="I12" t="e">
        <f ca="1">INDIRECT("'["&amp;公示01!#REF!&amp;".xls]表6'!i12")</f>
        <v>#REF!</v>
      </c>
      <c r="J12" t="e">
        <f ca="1">INDIRECT("'["&amp;公示01!#REF!&amp;".xls]表6'!j12")</f>
        <v>#REF!</v>
      </c>
      <c r="K12" t="e">
        <f ca="1">INDIRECT("'["&amp;公示01!#REF!&amp;".xls]表6'!k12")</f>
        <v>#REF!</v>
      </c>
      <c r="L12" t="e">
        <f ca="1">INDIRECT("'["&amp;公示01!#REF!&amp;".xls]表6'!l12")</f>
        <v>#REF!</v>
      </c>
    </row>
    <row r="13" spans="1:12" ht="14.25">
      <c r="A13" t="e">
        <f ca="1">INDIRECT("'["&amp;公示01!#REF!&amp;".xls]表6'!a13")</f>
        <v>#REF!</v>
      </c>
      <c r="B13" s="1" t="e">
        <f ca="1">INDIRECT("'["&amp;公示01!#REF!&amp;".xls]表6'!B13")</f>
        <v>#REF!</v>
      </c>
      <c r="C13" s="1" t="e">
        <f ca="1">INDIRECT("'["&amp;公示01!#REF!&amp;".xls]表6'!c13")</f>
        <v>#REF!</v>
      </c>
      <c r="D13" s="1" t="e">
        <f ca="1">INDIRECT("'["&amp;公示01!#REF!&amp;".xls]表6'!d13")</f>
        <v>#REF!</v>
      </c>
      <c r="E13" s="1" t="e">
        <f ca="1">INDIRECT("'["&amp;公示01!#REF!&amp;".xls]表6'!e13")</f>
        <v>#REF!</v>
      </c>
      <c r="F13" s="1" t="e">
        <f ca="1">INDIRECT("'["&amp;公示01!#REF!&amp;".xls]表6'!f13")</f>
        <v>#REF!</v>
      </c>
      <c r="G13" t="e">
        <f ca="1">INDIRECT("'["&amp;公示01!#REF!&amp;".xls]表6'!g13")</f>
        <v>#REF!</v>
      </c>
      <c r="H13" t="e">
        <f ca="1">INDIRECT("'["&amp;公示01!#REF!&amp;".xls]表6'!h13")</f>
        <v>#REF!</v>
      </c>
      <c r="I13" t="e">
        <f ca="1">INDIRECT("'["&amp;公示01!#REF!&amp;".xls]表6'!i13")</f>
        <v>#REF!</v>
      </c>
      <c r="J13" t="e">
        <f ca="1">INDIRECT("'["&amp;公示01!#REF!&amp;".xls]表6'!j13")</f>
        <v>#REF!</v>
      </c>
      <c r="K13" t="e">
        <f ca="1">INDIRECT("'["&amp;公示01!#REF!&amp;".xls]表6'!k13")</f>
        <v>#REF!</v>
      </c>
      <c r="L13" t="e">
        <f ca="1">INDIRECT("'["&amp;公示01!#REF!&amp;".xls]表6'!l13")</f>
        <v>#REF!</v>
      </c>
    </row>
    <row r="14" spans="1:12" ht="14.25">
      <c r="A14" t="e">
        <f ca="1">INDIRECT("'["&amp;公示01!#REF!&amp;".xls]表6'!a14")</f>
        <v>#REF!</v>
      </c>
      <c r="B14" s="1" t="e">
        <f ca="1">INDIRECT("'["&amp;公示01!#REF!&amp;".xls]表6'!B14")</f>
        <v>#REF!</v>
      </c>
      <c r="C14" s="1" t="e">
        <f ca="1">INDIRECT("'["&amp;公示01!#REF!&amp;".xls]表6'!c14")</f>
        <v>#REF!</v>
      </c>
      <c r="D14" s="1" t="e">
        <f ca="1">INDIRECT("'["&amp;公示01!#REF!&amp;".xls]表6'!d14")</f>
        <v>#REF!</v>
      </c>
      <c r="E14" s="1" t="e">
        <f ca="1">INDIRECT("'["&amp;公示01!#REF!&amp;".xls]表6'!e14")</f>
        <v>#REF!</v>
      </c>
      <c r="F14" s="1" t="e">
        <f ca="1">INDIRECT("'["&amp;公示01!#REF!&amp;".xls]表6'!f14")</f>
        <v>#REF!</v>
      </c>
      <c r="G14" t="e">
        <f ca="1">INDIRECT("'["&amp;公示01!#REF!&amp;".xls]表6'!g14")</f>
        <v>#REF!</v>
      </c>
      <c r="H14" t="e">
        <f ca="1">INDIRECT("'["&amp;公示01!#REF!&amp;".xls]表6'!h14")</f>
        <v>#REF!</v>
      </c>
      <c r="I14" t="e">
        <f ca="1">INDIRECT("'["&amp;公示01!#REF!&amp;".xls]表6'!i14")</f>
        <v>#REF!</v>
      </c>
      <c r="J14" t="e">
        <f ca="1">INDIRECT("'["&amp;公示01!#REF!&amp;".xls]表6'!j14")</f>
        <v>#REF!</v>
      </c>
      <c r="K14" t="e">
        <f ca="1">INDIRECT("'["&amp;公示01!#REF!&amp;".xls]表6'!k14")</f>
        <v>#REF!</v>
      </c>
      <c r="L14" t="e">
        <f ca="1">INDIRECT("'["&amp;公示01!#REF!&amp;".xls]表6'!l14")</f>
        <v>#REF!</v>
      </c>
    </row>
    <row r="15" spans="1:12" ht="14.25">
      <c r="A15" t="e">
        <f ca="1">INDIRECT("'["&amp;公示01!#REF!&amp;".xls]表6'!a15")</f>
        <v>#REF!</v>
      </c>
      <c r="B15" s="1" t="e">
        <f ca="1">INDIRECT("'["&amp;公示01!#REF!&amp;".xls]表6'!B15")</f>
        <v>#REF!</v>
      </c>
      <c r="C15" s="1" t="e">
        <f ca="1">INDIRECT("'["&amp;公示01!#REF!&amp;".xls]表6'!c15")</f>
        <v>#REF!</v>
      </c>
      <c r="D15" s="1" t="e">
        <f ca="1">INDIRECT("'["&amp;公示01!#REF!&amp;".xls]表6'!d15")</f>
        <v>#REF!</v>
      </c>
      <c r="E15" s="1" t="e">
        <f ca="1">INDIRECT("'["&amp;公示01!#REF!&amp;".xls]表6'!e15")</f>
        <v>#REF!</v>
      </c>
      <c r="F15" s="1" t="e">
        <f ca="1">INDIRECT("'["&amp;公示01!#REF!&amp;".xls]表6'!f15")</f>
        <v>#REF!</v>
      </c>
      <c r="G15" t="e">
        <f ca="1">INDIRECT("'["&amp;公示01!#REF!&amp;".xls]表6'!g15")</f>
        <v>#REF!</v>
      </c>
      <c r="H15" t="e">
        <f ca="1">INDIRECT("'["&amp;公示01!#REF!&amp;".xls]表6'!h15")</f>
        <v>#REF!</v>
      </c>
      <c r="I15" t="e">
        <f ca="1">INDIRECT("'["&amp;公示01!#REF!&amp;".xls]表6'!i15")</f>
        <v>#REF!</v>
      </c>
      <c r="J15" t="e">
        <f ca="1">INDIRECT("'["&amp;公示01!#REF!&amp;".xls]表6'!j15")</f>
        <v>#REF!</v>
      </c>
      <c r="K15" t="e">
        <f ca="1">INDIRECT("'["&amp;公示01!#REF!&amp;".xls]表6'!k15")</f>
        <v>#REF!</v>
      </c>
      <c r="L15" t="e">
        <f ca="1">INDIRECT("'["&amp;公示01!#REF!&amp;".xls]表6'!l15")</f>
        <v>#REF!</v>
      </c>
    </row>
    <row r="16" spans="1:12" ht="14.25">
      <c r="A16" t="e">
        <f ca="1">INDIRECT("'["&amp;公示01!#REF!&amp;".xls]表6'!a16")</f>
        <v>#REF!</v>
      </c>
      <c r="B16" s="1" t="e">
        <f ca="1">INDIRECT("'["&amp;公示01!#REF!&amp;".xls]表6'!B16")</f>
        <v>#REF!</v>
      </c>
      <c r="C16" s="1" t="e">
        <f ca="1">INDIRECT("'["&amp;公示01!#REF!&amp;".xls]表6'!c16")</f>
        <v>#REF!</v>
      </c>
      <c r="D16" s="1" t="e">
        <f ca="1">INDIRECT("'["&amp;公示01!#REF!&amp;".xls]表6'!d16")</f>
        <v>#REF!</v>
      </c>
      <c r="E16" s="1" t="e">
        <f ca="1">INDIRECT("'["&amp;公示01!#REF!&amp;".xls]表6'!e16")</f>
        <v>#REF!</v>
      </c>
      <c r="F16" s="1" t="e">
        <f ca="1">INDIRECT("'["&amp;公示01!#REF!&amp;".xls]表6'!f16")</f>
        <v>#REF!</v>
      </c>
      <c r="G16" t="e">
        <f ca="1">INDIRECT("'["&amp;公示01!#REF!&amp;".xls]表6'!g16")</f>
        <v>#REF!</v>
      </c>
      <c r="H16" t="e">
        <f ca="1">INDIRECT("'["&amp;公示01!#REF!&amp;".xls]表6'!h16")</f>
        <v>#REF!</v>
      </c>
      <c r="I16" t="e">
        <f ca="1">INDIRECT("'["&amp;公示01!#REF!&amp;".xls]表6'!i16")</f>
        <v>#REF!</v>
      </c>
      <c r="J16" t="e">
        <f ca="1">INDIRECT("'["&amp;公示01!#REF!&amp;".xls]表6'!j16")</f>
        <v>#REF!</v>
      </c>
      <c r="K16" t="e">
        <f ca="1">INDIRECT("'["&amp;公示01!#REF!&amp;".xls]表6'!k16")</f>
        <v>#REF!</v>
      </c>
      <c r="L16" t="e">
        <f ca="1">INDIRECT("'["&amp;公示01!#REF!&amp;".xls]表6'!l16")</f>
        <v>#REF!</v>
      </c>
    </row>
    <row r="17" spans="1:12" ht="14.25">
      <c r="A17" t="e">
        <f ca="1">INDIRECT("'["&amp;公示01!#REF!&amp;".xls]表6'!a17")</f>
        <v>#REF!</v>
      </c>
      <c r="B17" s="1" t="e">
        <f ca="1">INDIRECT("'["&amp;公示01!#REF!&amp;".xls]表6'!B17")</f>
        <v>#REF!</v>
      </c>
      <c r="C17" s="1" t="e">
        <f ca="1">INDIRECT("'["&amp;公示01!#REF!&amp;".xls]表6'!c17")</f>
        <v>#REF!</v>
      </c>
      <c r="D17" s="1" t="e">
        <f ca="1">INDIRECT("'["&amp;公示01!#REF!&amp;".xls]表6'!d17")</f>
        <v>#REF!</v>
      </c>
      <c r="E17" s="1" t="e">
        <f ca="1">INDIRECT("'["&amp;公示01!#REF!&amp;".xls]表6'!e17")</f>
        <v>#REF!</v>
      </c>
      <c r="F17" s="1" t="e">
        <f ca="1">INDIRECT("'["&amp;公示01!#REF!&amp;".xls]表6'!f17")</f>
        <v>#REF!</v>
      </c>
      <c r="G17" t="e">
        <f ca="1">INDIRECT("'["&amp;公示01!#REF!&amp;".xls]表6'!g17")</f>
        <v>#REF!</v>
      </c>
      <c r="H17" t="e">
        <f ca="1">INDIRECT("'["&amp;公示01!#REF!&amp;".xls]表6'!h17")</f>
        <v>#REF!</v>
      </c>
      <c r="I17" t="e">
        <f ca="1">INDIRECT("'["&amp;公示01!#REF!&amp;".xls]表6'!i17")</f>
        <v>#REF!</v>
      </c>
      <c r="J17" t="e">
        <f ca="1">INDIRECT("'["&amp;公示01!#REF!&amp;".xls]表6'!j17")</f>
        <v>#REF!</v>
      </c>
      <c r="K17" t="e">
        <f ca="1">INDIRECT("'["&amp;公示01!#REF!&amp;".xls]表6'!k17")</f>
        <v>#REF!</v>
      </c>
      <c r="L17" t="e">
        <f ca="1">INDIRECT("'["&amp;公示01!#REF!&amp;".xls]表6'!l17")</f>
        <v>#REF!</v>
      </c>
    </row>
    <row r="18" spans="1:12" ht="14.25">
      <c r="A18" t="e">
        <f ca="1">INDIRECT("'["&amp;公示01!#REF!&amp;".xls]表6'!a18")</f>
        <v>#REF!</v>
      </c>
      <c r="B18" s="1" t="e">
        <f ca="1">INDIRECT("'["&amp;公示01!#REF!&amp;".xls]表6'!B18")</f>
        <v>#REF!</v>
      </c>
      <c r="C18" s="1" t="e">
        <f ca="1">INDIRECT("'["&amp;公示01!#REF!&amp;".xls]表6'!c18")</f>
        <v>#REF!</v>
      </c>
      <c r="D18" s="1" t="e">
        <f ca="1">INDIRECT("'["&amp;公示01!#REF!&amp;".xls]表6'!d18")</f>
        <v>#REF!</v>
      </c>
      <c r="E18" s="1" t="e">
        <f ca="1">INDIRECT("'["&amp;公示01!#REF!&amp;".xls]表6'!e18")</f>
        <v>#REF!</v>
      </c>
      <c r="F18" s="1" t="e">
        <f ca="1">INDIRECT("'["&amp;公示01!#REF!&amp;".xls]表6'!f18")</f>
        <v>#REF!</v>
      </c>
      <c r="G18" t="e">
        <f ca="1">INDIRECT("'["&amp;公示01!#REF!&amp;".xls]表6'!g18")</f>
        <v>#REF!</v>
      </c>
      <c r="H18" t="e">
        <f ca="1">INDIRECT("'["&amp;公示01!#REF!&amp;".xls]表6'!h18")</f>
        <v>#REF!</v>
      </c>
      <c r="I18" t="e">
        <f ca="1">INDIRECT("'["&amp;公示01!#REF!&amp;".xls]表6'!i18")</f>
        <v>#REF!</v>
      </c>
      <c r="J18" t="e">
        <f ca="1">INDIRECT("'["&amp;公示01!#REF!&amp;".xls]表6'!j18")</f>
        <v>#REF!</v>
      </c>
      <c r="K18" t="e">
        <f ca="1">INDIRECT("'["&amp;公示01!#REF!&amp;".xls]表6'!k18")</f>
        <v>#REF!</v>
      </c>
      <c r="L18" t="e">
        <f ca="1">INDIRECT("'["&amp;公示01!#REF!&amp;".xls]表6'!l18")</f>
        <v>#REF!</v>
      </c>
    </row>
    <row r="19" spans="1:12" ht="14.25">
      <c r="A19" t="e">
        <f ca="1">INDIRECT("'["&amp;公示01!#REF!&amp;".xls]表6'!a19")</f>
        <v>#REF!</v>
      </c>
      <c r="B19" s="1" t="e">
        <f ca="1">INDIRECT("'["&amp;公示01!#REF!&amp;".xls]表6'!B19")</f>
        <v>#REF!</v>
      </c>
      <c r="C19" s="1" t="e">
        <f ca="1">INDIRECT("'["&amp;公示01!#REF!&amp;".xls]表6'!c19")</f>
        <v>#REF!</v>
      </c>
      <c r="D19" s="1" t="e">
        <f ca="1">INDIRECT("'["&amp;公示01!#REF!&amp;".xls]表6'!d19")</f>
        <v>#REF!</v>
      </c>
      <c r="E19" s="1" t="e">
        <f ca="1">INDIRECT("'["&amp;公示01!#REF!&amp;".xls]表6'!e19")</f>
        <v>#REF!</v>
      </c>
      <c r="F19" s="1" t="e">
        <f ca="1">INDIRECT("'["&amp;公示01!#REF!&amp;".xls]表6'!f19")</f>
        <v>#REF!</v>
      </c>
      <c r="G19" t="e">
        <f ca="1">INDIRECT("'["&amp;公示01!#REF!&amp;".xls]表6'!g19")</f>
        <v>#REF!</v>
      </c>
      <c r="H19" t="e">
        <f ca="1">INDIRECT("'["&amp;公示01!#REF!&amp;".xls]表6'!h19")</f>
        <v>#REF!</v>
      </c>
      <c r="I19" t="e">
        <f ca="1">INDIRECT("'["&amp;公示01!#REF!&amp;".xls]表6'!i19")</f>
        <v>#REF!</v>
      </c>
      <c r="J19" t="e">
        <f ca="1">INDIRECT("'["&amp;公示01!#REF!&amp;".xls]表6'!j19")</f>
        <v>#REF!</v>
      </c>
      <c r="K19" t="e">
        <f ca="1">INDIRECT("'["&amp;公示01!#REF!&amp;".xls]表6'!k19")</f>
        <v>#REF!</v>
      </c>
      <c r="L19" t="e">
        <f ca="1">INDIRECT("'["&amp;公示01!#REF!&amp;".xls]表6'!l19")</f>
        <v>#REF!</v>
      </c>
    </row>
    <row r="20" spans="1:12" ht="14.25">
      <c r="A20" t="e">
        <f ca="1">INDIRECT("'["&amp;公示01!#REF!&amp;".xls]表6'!a20")</f>
        <v>#REF!</v>
      </c>
      <c r="B20" s="1" t="e">
        <f ca="1">INDIRECT("'["&amp;公示01!#REF!&amp;".xls]表6'!B20")</f>
        <v>#REF!</v>
      </c>
      <c r="C20" s="1" t="e">
        <f ca="1">INDIRECT("'["&amp;公示01!#REF!&amp;".xls]表6'!c20")</f>
        <v>#REF!</v>
      </c>
      <c r="D20" s="1" t="e">
        <f ca="1">INDIRECT("'["&amp;公示01!#REF!&amp;".xls]表6'!d20")</f>
        <v>#REF!</v>
      </c>
      <c r="E20" s="1" t="e">
        <f ca="1">INDIRECT("'["&amp;公示01!#REF!&amp;".xls]表6'!e20")</f>
        <v>#REF!</v>
      </c>
      <c r="F20" s="1" t="e">
        <f ca="1">INDIRECT("'["&amp;公示01!#REF!&amp;".xls]表6'!f20")</f>
        <v>#REF!</v>
      </c>
      <c r="G20" t="e">
        <f ca="1">INDIRECT("'["&amp;公示01!#REF!&amp;".xls]表6'!g20")</f>
        <v>#REF!</v>
      </c>
      <c r="H20" t="e">
        <f ca="1">INDIRECT("'["&amp;公示01!#REF!&amp;".xls]表6'!h20")</f>
        <v>#REF!</v>
      </c>
      <c r="I20" t="e">
        <f ca="1">INDIRECT("'["&amp;公示01!#REF!&amp;".xls]表6'!i20")</f>
        <v>#REF!</v>
      </c>
      <c r="J20" t="e">
        <f ca="1">INDIRECT("'["&amp;公示01!#REF!&amp;".xls]表6'!j20")</f>
        <v>#REF!</v>
      </c>
      <c r="K20" t="e">
        <f ca="1">INDIRECT("'["&amp;公示01!#REF!&amp;".xls]表6'!k20")</f>
        <v>#REF!</v>
      </c>
      <c r="L20" t="e">
        <f ca="1">INDIRECT("'["&amp;公示01!#REF!&amp;".xls]表6'!l20")</f>
        <v>#REF!</v>
      </c>
    </row>
    <row r="21" spans="1:12" ht="14.25">
      <c r="A21" t="e">
        <f ca="1">INDIRECT("'["&amp;公示01!#REF!&amp;".xls]表6'!a21")</f>
        <v>#REF!</v>
      </c>
      <c r="B21" s="1" t="e">
        <f ca="1">INDIRECT("'["&amp;公示01!#REF!&amp;".xls]表6'!B21")</f>
        <v>#REF!</v>
      </c>
      <c r="C21" s="1" t="e">
        <f ca="1">INDIRECT("'["&amp;公示01!#REF!&amp;".xls]表6'!c21")</f>
        <v>#REF!</v>
      </c>
      <c r="D21" s="1" t="e">
        <f ca="1">INDIRECT("'["&amp;公示01!#REF!&amp;".xls]表6'!d21")</f>
        <v>#REF!</v>
      </c>
      <c r="E21" s="1" t="e">
        <f ca="1">INDIRECT("'["&amp;公示01!#REF!&amp;".xls]表6'!e21")</f>
        <v>#REF!</v>
      </c>
      <c r="F21" s="1" t="e">
        <f ca="1">INDIRECT("'["&amp;公示01!#REF!&amp;".xls]表6'!f21")</f>
        <v>#REF!</v>
      </c>
      <c r="G21" t="e">
        <f ca="1">INDIRECT("'["&amp;公示01!#REF!&amp;".xls]表6'!g21")</f>
        <v>#REF!</v>
      </c>
      <c r="H21" t="e">
        <f ca="1">INDIRECT("'["&amp;公示01!#REF!&amp;".xls]表6'!h21")</f>
        <v>#REF!</v>
      </c>
      <c r="I21" t="e">
        <f ca="1">INDIRECT("'["&amp;公示01!#REF!&amp;".xls]表6'!i21")</f>
        <v>#REF!</v>
      </c>
      <c r="J21" t="e">
        <f ca="1">INDIRECT("'["&amp;公示01!#REF!&amp;".xls]表6'!j21")</f>
        <v>#REF!</v>
      </c>
      <c r="K21" t="e">
        <f ca="1">INDIRECT("'["&amp;公示01!#REF!&amp;".xls]表6'!k21")</f>
        <v>#REF!</v>
      </c>
      <c r="L21" t="e">
        <f ca="1">INDIRECT("'["&amp;公示01!#REF!&amp;".xls]表6'!l21")</f>
        <v>#REF!</v>
      </c>
    </row>
    <row r="22" spans="1:12" ht="14.25">
      <c r="A22" t="e">
        <f ca="1">INDIRECT("'["&amp;公示01!#REF!&amp;".xls]表6'!a22")</f>
        <v>#REF!</v>
      </c>
      <c r="B22" s="1" t="e">
        <f ca="1">INDIRECT("'["&amp;公示01!#REF!&amp;".xls]表6'!B22")</f>
        <v>#REF!</v>
      </c>
      <c r="C22" s="1" t="e">
        <f ca="1">INDIRECT("'["&amp;公示01!#REF!&amp;".xls]表6'!c22")</f>
        <v>#REF!</v>
      </c>
      <c r="D22" s="1" t="e">
        <f ca="1">INDIRECT("'["&amp;公示01!#REF!&amp;".xls]表6'!d22")</f>
        <v>#REF!</v>
      </c>
      <c r="E22" s="1" t="e">
        <f ca="1">INDIRECT("'["&amp;公示01!#REF!&amp;".xls]表6'!e22")</f>
        <v>#REF!</v>
      </c>
      <c r="F22" s="1" t="e">
        <f ca="1">INDIRECT("'["&amp;公示01!#REF!&amp;".xls]表6'!f22")</f>
        <v>#REF!</v>
      </c>
      <c r="G22" t="e">
        <f ca="1">INDIRECT("'["&amp;公示01!#REF!&amp;".xls]表6'!g22")</f>
        <v>#REF!</v>
      </c>
      <c r="H22" t="e">
        <f ca="1">INDIRECT("'["&amp;公示01!#REF!&amp;".xls]表6'!h22")</f>
        <v>#REF!</v>
      </c>
      <c r="I22" t="e">
        <f ca="1">INDIRECT("'["&amp;公示01!#REF!&amp;".xls]表6'!i22")</f>
        <v>#REF!</v>
      </c>
      <c r="J22" t="e">
        <f ca="1">INDIRECT("'["&amp;公示01!#REF!&amp;".xls]表6'!j22")</f>
        <v>#REF!</v>
      </c>
      <c r="K22" t="e">
        <f ca="1">INDIRECT("'["&amp;公示01!#REF!&amp;".xls]表6'!k22")</f>
        <v>#REF!</v>
      </c>
      <c r="L22" t="e">
        <f ca="1">INDIRECT("'["&amp;公示01!#REF!&amp;".xls]表6'!l22")</f>
        <v>#REF!</v>
      </c>
    </row>
    <row r="23" spans="1:12" ht="14.25">
      <c r="A23" t="e">
        <f ca="1">INDIRECT("'["&amp;公示01!#REF!&amp;".xls]表6'!a23")</f>
        <v>#REF!</v>
      </c>
      <c r="B23" s="1" t="e">
        <f ca="1">INDIRECT("'["&amp;公示01!#REF!&amp;".xls]表6'!B23")</f>
        <v>#REF!</v>
      </c>
      <c r="C23" s="1" t="e">
        <f ca="1">INDIRECT("'["&amp;公示01!#REF!&amp;".xls]表6'!c23")</f>
        <v>#REF!</v>
      </c>
      <c r="D23" s="1" t="e">
        <f ca="1">INDIRECT("'["&amp;公示01!#REF!&amp;".xls]表6'!d23")</f>
        <v>#REF!</v>
      </c>
      <c r="E23" s="1" t="e">
        <f ca="1">INDIRECT("'["&amp;公示01!#REF!&amp;".xls]表6'!e23")</f>
        <v>#REF!</v>
      </c>
      <c r="F23" s="1" t="e">
        <f ca="1">INDIRECT("'["&amp;公示01!#REF!&amp;".xls]表6'!f23")</f>
        <v>#REF!</v>
      </c>
      <c r="G23" t="e">
        <f ca="1">INDIRECT("'["&amp;公示01!#REF!&amp;".xls]表6'!g23")</f>
        <v>#REF!</v>
      </c>
      <c r="H23" t="e">
        <f ca="1">INDIRECT("'["&amp;公示01!#REF!&amp;".xls]表6'!h23")</f>
        <v>#REF!</v>
      </c>
      <c r="I23" t="e">
        <f ca="1">INDIRECT("'["&amp;公示01!#REF!&amp;".xls]表6'!i23")</f>
        <v>#REF!</v>
      </c>
      <c r="J23" t="e">
        <f ca="1">INDIRECT("'["&amp;公示01!#REF!&amp;".xls]表6'!j23")</f>
        <v>#REF!</v>
      </c>
      <c r="K23" t="e">
        <f ca="1">INDIRECT("'["&amp;公示01!#REF!&amp;".xls]表6'!k23")</f>
        <v>#REF!</v>
      </c>
      <c r="L23" t="e">
        <f ca="1">INDIRECT("'["&amp;公示01!#REF!&amp;".xls]表6'!l23")</f>
        <v>#REF!</v>
      </c>
    </row>
    <row r="24" spans="1:12" ht="14.25">
      <c r="A24" t="e">
        <f ca="1">INDIRECT("'["&amp;公示01!#REF!&amp;".xls]表6'!a24")</f>
        <v>#REF!</v>
      </c>
      <c r="B24" s="1" t="e">
        <f ca="1">INDIRECT("'["&amp;公示01!#REF!&amp;".xls]表6'!B24")</f>
        <v>#REF!</v>
      </c>
      <c r="C24" s="1" t="e">
        <f ca="1">INDIRECT("'["&amp;公示01!#REF!&amp;".xls]表6'!c24")</f>
        <v>#REF!</v>
      </c>
      <c r="D24" s="1" t="e">
        <f ca="1">INDIRECT("'["&amp;公示01!#REF!&amp;".xls]表6'!d24")</f>
        <v>#REF!</v>
      </c>
      <c r="E24" s="1" t="e">
        <f ca="1">INDIRECT("'["&amp;公示01!#REF!&amp;".xls]表6'!e24")</f>
        <v>#REF!</v>
      </c>
      <c r="F24" s="1" t="e">
        <f ca="1">INDIRECT("'["&amp;公示01!#REF!&amp;".xls]表6'!f24")</f>
        <v>#REF!</v>
      </c>
      <c r="G24" t="e">
        <f ca="1">INDIRECT("'["&amp;公示01!#REF!&amp;".xls]表6'!g24")</f>
        <v>#REF!</v>
      </c>
      <c r="H24" t="e">
        <f ca="1">INDIRECT("'["&amp;公示01!#REF!&amp;".xls]表6'!h24")</f>
        <v>#REF!</v>
      </c>
      <c r="I24" t="e">
        <f ca="1">INDIRECT("'["&amp;公示01!#REF!&amp;".xls]表6'!i24")</f>
        <v>#REF!</v>
      </c>
      <c r="J24" t="e">
        <f ca="1">INDIRECT("'["&amp;公示01!#REF!&amp;".xls]表6'!j24")</f>
        <v>#REF!</v>
      </c>
      <c r="K24" t="e">
        <f ca="1">INDIRECT("'["&amp;公示01!#REF!&amp;".xls]表6'!k24")</f>
        <v>#REF!</v>
      </c>
      <c r="L24" t="e">
        <f ca="1">INDIRECT("'["&amp;公示01!#REF!&amp;".xls]表6'!l24")</f>
        <v>#REF!</v>
      </c>
    </row>
    <row r="25" spans="1:12" ht="14.25">
      <c r="A25" t="e">
        <f ca="1">INDIRECT("'["&amp;公示01!#REF!&amp;".xls]表6'!a25")</f>
        <v>#REF!</v>
      </c>
      <c r="B25" s="1" t="e">
        <f ca="1">INDIRECT("'["&amp;公示01!#REF!&amp;".xls]表6'!B25")</f>
        <v>#REF!</v>
      </c>
      <c r="C25" s="1" t="e">
        <f ca="1">INDIRECT("'["&amp;公示01!#REF!&amp;".xls]表6'!c25")</f>
        <v>#REF!</v>
      </c>
      <c r="D25" s="1" t="e">
        <f ca="1">INDIRECT("'["&amp;公示01!#REF!&amp;".xls]表6'!d25")</f>
        <v>#REF!</v>
      </c>
      <c r="E25" s="1" t="e">
        <f ca="1">INDIRECT("'["&amp;公示01!#REF!&amp;".xls]表6'!e25")</f>
        <v>#REF!</v>
      </c>
      <c r="F25" s="1" t="e">
        <f ca="1">INDIRECT("'["&amp;公示01!#REF!&amp;".xls]表6'!f25")</f>
        <v>#REF!</v>
      </c>
      <c r="G25" t="e">
        <f ca="1">INDIRECT("'["&amp;公示01!#REF!&amp;".xls]表6'!g25")</f>
        <v>#REF!</v>
      </c>
      <c r="H25" t="e">
        <f ca="1">INDIRECT("'["&amp;公示01!#REF!&amp;".xls]表6'!h25")</f>
        <v>#REF!</v>
      </c>
      <c r="I25" t="e">
        <f ca="1">INDIRECT("'["&amp;公示01!#REF!&amp;".xls]表6'!i25")</f>
        <v>#REF!</v>
      </c>
      <c r="J25" t="e">
        <f ca="1">INDIRECT("'["&amp;公示01!#REF!&amp;".xls]表6'!j25")</f>
        <v>#REF!</v>
      </c>
      <c r="K25" t="e">
        <f ca="1">INDIRECT("'["&amp;公示01!#REF!&amp;".xls]表6'!k25")</f>
        <v>#REF!</v>
      </c>
      <c r="L25" t="e">
        <f ca="1">INDIRECT("'["&amp;公示01!#REF!&amp;".xls]表6'!l25")</f>
        <v>#REF!</v>
      </c>
    </row>
    <row r="26" spans="1:12" ht="14.25">
      <c r="A26" t="e">
        <f ca="1">INDIRECT("'["&amp;公示01!#REF!&amp;".xls]表6'!a26")</f>
        <v>#REF!</v>
      </c>
      <c r="B26" s="1" t="e">
        <f ca="1">INDIRECT("'["&amp;公示01!#REF!&amp;".xls]表6'!B26")</f>
        <v>#REF!</v>
      </c>
      <c r="C26" s="1" t="e">
        <f ca="1">INDIRECT("'["&amp;公示01!#REF!&amp;".xls]表6'!c26")</f>
        <v>#REF!</v>
      </c>
      <c r="D26" s="1" t="e">
        <f ca="1">INDIRECT("'["&amp;公示01!#REF!&amp;".xls]表6'!d26")</f>
        <v>#REF!</v>
      </c>
      <c r="E26" s="1" t="e">
        <f ca="1">INDIRECT("'["&amp;公示01!#REF!&amp;".xls]表6'!e26")</f>
        <v>#REF!</v>
      </c>
      <c r="F26" s="1" t="e">
        <f ca="1">INDIRECT("'["&amp;公示01!#REF!&amp;".xls]表6'!f26")</f>
        <v>#REF!</v>
      </c>
      <c r="G26" t="e">
        <f ca="1">INDIRECT("'["&amp;公示01!#REF!&amp;".xls]表6'!g26")</f>
        <v>#REF!</v>
      </c>
      <c r="H26" t="e">
        <f ca="1">INDIRECT("'["&amp;公示01!#REF!&amp;".xls]表6'!h26")</f>
        <v>#REF!</v>
      </c>
      <c r="I26" t="e">
        <f ca="1">INDIRECT("'["&amp;公示01!#REF!&amp;".xls]表6'!i26")</f>
        <v>#REF!</v>
      </c>
      <c r="J26" t="e">
        <f ca="1">INDIRECT("'["&amp;公示01!#REF!&amp;".xls]表6'!j26")</f>
        <v>#REF!</v>
      </c>
      <c r="K26" t="e">
        <f ca="1">INDIRECT("'["&amp;公示01!#REF!&amp;".xls]表6'!k26")</f>
        <v>#REF!</v>
      </c>
      <c r="L26" t="e">
        <f ca="1">INDIRECT("'["&amp;公示01!#REF!&amp;".xls]表6'!l26")</f>
        <v>#REF!</v>
      </c>
    </row>
    <row r="27" spans="1:12" ht="14.25">
      <c r="A27" t="e">
        <f ca="1">INDIRECT("'["&amp;公示01!#REF!&amp;".xls]表6'!a27")</f>
        <v>#REF!</v>
      </c>
      <c r="B27" s="1" t="e">
        <f ca="1">INDIRECT("'["&amp;公示01!#REF!&amp;".xls]表6'!B27")</f>
        <v>#REF!</v>
      </c>
      <c r="C27" s="1" t="e">
        <f ca="1">INDIRECT("'["&amp;公示01!#REF!&amp;".xls]表6'!c27")</f>
        <v>#REF!</v>
      </c>
      <c r="D27" s="1" t="e">
        <f ca="1">INDIRECT("'["&amp;公示01!#REF!&amp;".xls]表6'!d27")</f>
        <v>#REF!</v>
      </c>
      <c r="E27" s="1" t="e">
        <f ca="1">INDIRECT("'["&amp;公示01!#REF!&amp;".xls]表6'!e27")</f>
        <v>#REF!</v>
      </c>
      <c r="F27" s="1" t="e">
        <f ca="1">INDIRECT("'["&amp;公示01!#REF!&amp;".xls]表6'!f27")</f>
        <v>#REF!</v>
      </c>
      <c r="G27" t="e">
        <f ca="1">INDIRECT("'["&amp;公示01!#REF!&amp;".xls]表6'!g27")</f>
        <v>#REF!</v>
      </c>
      <c r="H27" t="e">
        <f ca="1">INDIRECT("'["&amp;公示01!#REF!&amp;".xls]表6'!h27")</f>
        <v>#REF!</v>
      </c>
      <c r="I27" t="e">
        <f ca="1">INDIRECT("'["&amp;公示01!#REF!&amp;".xls]表6'!i27")</f>
        <v>#REF!</v>
      </c>
      <c r="J27" t="e">
        <f ca="1">INDIRECT("'["&amp;公示01!#REF!&amp;".xls]表6'!j27")</f>
        <v>#REF!</v>
      </c>
      <c r="K27" t="e">
        <f ca="1">INDIRECT("'["&amp;公示01!#REF!&amp;".xls]表6'!k27")</f>
        <v>#REF!</v>
      </c>
      <c r="L27" t="e">
        <f ca="1">INDIRECT("'["&amp;公示01!#REF!&amp;".xls]表6'!l27")</f>
        <v>#REF!</v>
      </c>
    </row>
    <row r="28" spans="1:12" ht="14.25">
      <c r="A28" t="e">
        <f ca="1">INDIRECT("'["&amp;公示01!#REF!&amp;".xls]表6'!a28")</f>
        <v>#REF!</v>
      </c>
      <c r="B28" s="1" t="e">
        <f ca="1">INDIRECT("'["&amp;公示01!#REF!&amp;".xls]表6'!B28")</f>
        <v>#REF!</v>
      </c>
      <c r="C28" s="1" t="e">
        <f ca="1">INDIRECT("'["&amp;公示01!#REF!&amp;".xls]表6'!c28")</f>
        <v>#REF!</v>
      </c>
      <c r="D28" s="1" t="e">
        <f ca="1">INDIRECT("'["&amp;公示01!#REF!&amp;".xls]表6'!d28")</f>
        <v>#REF!</v>
      </c>
      <c r="E28" s="1" t="e">
        <f ca="1">INDIRECT("'["&amp;公示01!#REF!&amp;".xls]表6'!e28")</f>
        <v>#REF!</v>
      </c>
      <c r="F28" s="1" t="e">
        <f ca="1">INDIRECT("'["&amp;公示01!#REF!&amp;".xls]表6'!f28")</f>
        <v>#REF!</v>
      </c>
      <c r="G28" t="e">
        <f ca="1">INDIRECT("'["&amp;公示01!#REF!&amp;".xls]表6'!g28")</f>
        <v>#REF!</v>
      </c>
      <c r="H28" t="e">
        <f ca="1">INDIRECT("'["&amp;公示01!#REF!&amp;".xls]表6'!h28")</f>
        <v>#REF!</v>
      </c>
      <c r="I28" t="e">
        <f ca="1">INDIRECT("'["&amp;公示01!#REF!&amp;".xls]表6'!i28")</f>
        <v>#REF!</v>
      </c>
      <c r="J28" t="e">
        <f ca="1">INDIRECT("'["&amp;公示01!#REF!&amp;".xls]表6'!j28")</f>
        <v>#REF!</v>
      </c>
      <c r="K28" t="e">
        <f ca="1">INDIRECT("'["&amp;公示01!#REF!&amp;".xls]表6'!k28")</f>
        <v>#REF!</v>
      </c>
      <c r="L28" t="e">
        <f ca="1">INDIRECT("'["&amp;公示01!#REF!&amp;".xls]表6'!l28")</f>
        <v>#REF!</v>
      </c>
    </row>
    <row r="29" spans="1:12" ht="14.25">
      <c r="A29" t="e">
        <f ca="1">INDIRECT("'["&amp;公示01!#REF!&amp;".xls]表6'!a29")</f>
        <v>#REF!</v>
      </c>
      <c r="B29" s="1" t="e">
        <f ca="1">INDIRECT("'["&amp;公示01!#REF!&amp;".xls]表6'!B29")</f>
        <v>#REF!</v>
      </c>
      <c r="C29" s="1" t="e">
        <f ca="1">INDIRECT("'["&amp;公示01!#REF!&amp;".xls]表6'!c29")</f>
        <v>#REF!</v>
      </c>
      <c r="D29" s="1" t="e">
        <f ca="1">INDIRECT("'["&amp;公示01!#REF!&amp;".xls]表6'!d29")</f>
        <v>#REF!</v>
      </c>
      <c r="E29" s="1" t="e">
        <f ca="1">INDIRECT("'["&amp;公示01!#REF!&amp;".xls]表6'!e29")</f>
        <v>#REF!</v>
      </c>
      <c r="F29" s="1" t="e">
        <f ca="1">INDIRECT("'["&amp;公示01!#REF!&amp;".xls]表6'!f29")</f>
        <v>#REF!</v>
      </c>
      <c r="G29" t="e">
        <f ca="1">INDIRECT("'["&amp;公示01!#REF!&amp;".xls]表6'!g29")</f>
        <v>#REF!</v>
      </c>
      <c r="H29" t="e">
        <f ca="1">INDIRECT("'["&amp;公示01!#REF!&amp;".xls]表6'!h29")</f>
        <v>#REF!</v>
      </c>
      <c r="I29" t="e">
        <f ca="1">INDIRECT("'["&amp;公示01!#REF!&amp;".xls]表6'!i29")</f>
        <v>#REF!</v>
      </c>
      <c r="J29" t="e">
        <f ca="1">INDIRECT("'["&amp;公示01!#REF!&amp;".xls]表6'!j29")</f>
        <v>#REF!</v>
      </c>
      <c r="K29" t="e">
        <f ca="1">INDIRECT("'["&amp;公示01!#REF!&amp;".xls]表6'!k29")</f>
        <v>#REF!</v>
      </c>
      <c r="L29" t="e">
        <f ca="1">INDIRECT("'["&amp;公示01!#REF!&amp;".xls]表6'!l29")</f>
        <v>#REF!</v>
      </c>
    </row>
    <row r="30" spans="1:12" ht="14.25">
      <c r="A30" t="e">
        <f ca="1">INDIRECT("'["&amp;公示01!#REF!&amp;".xls]表6'!a30")</f>
        <v>#REF!</v>
      </c>
      <c r="B30" s="1" t="e">
        <f ca="1">INDIRECT("'["&amp;公示01!#REF!&amp;".xls]表6'!B30")</f>
        <v>#REF!</v>
      </c>
      <c r="C30" s="1" t="e">
        <f ca="1">INDIRECT("'["&amp;公示01!#REF!&amp;".xls]表6'!c30")</f>
        <v>#REF!</v>
      </c>
      <c r="D30" s="1" t="e">
        <f ca="1">INDIRECT("'["&amp;公示01!#REF!&amp;".xls]表6'!d30")</f>
        <v>#REF!</v>
      </c>
      <c r="E30" s="1" t="e">
        <f ca="1">INDIRECT("'["&amp;公示01!#REF!&amp;".xls]表6'!e30")</f>
        <v>#REF!</v>
      </c>
      <c r="F30" s="1" t="e">
        <f ca="1">INDIRECT("'["&amp;公示01!#REF!&amp;".xls]表6'!f30")</f>
        <v>#REF!</v>
      </c>
      <c r="G30" t="e">
        <f ca="1">INDIRECT("'["&amp;公示01!#REF!&amp;".xls]表6'!g30")</f>
        <v>#REF!</v>
      </c>
      <c r="H30" t="e">
        <f ca="1">INDIRECT("'["&amp;公示01!#REF!&amp;".xls]表6'!h30")</f>
        <v>#REF!</v>
      </c>
      <c r="I30" t="e">
        <f ca="1">INDIRECT("'["&amp;公示01!#REF!&amp;".xls]表6'!i30")</f>
        <v>#REF!</v>
      </c>
      <c r="J30" t="e">
        <f ca="1">INDIRECT("'["&amp;公示01!#REF!&amp;".xls]表6'!j30")</f>
        <v>#REF!</v>
      </c>
      <c r="K30" t="e">
        <f ca="1">INDIRECT("'["&amp;公示01!#REF!&amp;".xls]表6'!k30")</f>
        <v>#REF!</v>
      </c>
      <c r="L30" t="e">
        <f ca="1">INDIRECT("'["&amp;公示01!#REF!&amp;".xls]表6'!l30")</f>
        <v>#REF!</v>
      </c>
    </row>
    <row r="31" spans="1:12" ht="14.25">
      <c r="A31" t="e">
        <f ca="1">INDIRECT("'["&amp;公示01!#REF!&amp;".xls]表6'!a31")</f>
        <v>#REF!</v>
      </c>
      <c r="B31" s="1" t="e">
        <f ca="1">INDIRECT("'["&amp;公示01!#REF!&amp;".xls]表6'!B31")</f>
        <v>#REF!</v>
      </c>
      <c r="C31" s="1" t="e">
        <f ca="1">INDIRECT("'["&amp;公示01!#REF!&amp;".xls]表6'!c31")</f>
        <v>#REF!</v>
      </c>
      <c r="D31" s="1" t="e">
        <f ca="1">INDIRECT("'["&amp;公示01!#REF!&amp;".xls]表6'!d31")</f>
        <v>#REF!</v>
      </c>
      <c r="E31" s="1" t="e">
        <f ca="1">INDIRECT("'["&amp;公示01!#REF!&amp;".xls]表6'!e31")</f>
        <v>#REF!</v>
      </c>
      <c r="F31" s="1" t="e">
        <f ca="1">INDIRECT("'["&amp;公示01!#REF!&amp;".xls]表6'!f31")</f>
        <v>#REF!</v>
      </c>
      <c r="G31" t="e">
        <f ca="1">INDIRECT("'["&amp;公示01!#REF!&amp;".xls]表6'!g31")</f>
        <v>#REF!</v>
      </c>
      <c r="H31" t="e">
        <f ca="1">INDIRECT("'["&amp;公示01!#REF!&amp;".xls]表6'!h31")</f>
        <v>#REF!</v>
      </c>
      <c r="I31" t="e">
        <f ca="1">INDIRECT("'["&amp;公示01!#REF!&amp;".xls]表6'!i31")</f>
        <v>#REF!</v>
      </c>
      <c r="J31" t="e">
        <f ca="1">INDIRECT("'["&amp;公示01!#REF!&amp;".xls]表6'!j31")</f>
        <v>#REF!</v>
      </c>
      <c r="K31" t="e">
        <f ca="1">INDIRECT("'["&amp;公示01!#REF!&amp;".xls]表6'!k31")</f>
        <v>#REF!</v>
      </c>
      <c r="L31" t="e">
        <f ca="1">INDIRECT("'["&amp;公示01!#REF!&amp;".xls]表6'!l31")</f>
        <v>#REF!</v>
      </c>
    </row>
    <row r="32" spans="1:12" ht="14.25">
      <c r="A32" t="e">
        <f ca="1">INDIRECT("'["&amp;公示01!#REF!&amp;".xls]表6'!a32")</f>
        <v>#REF!</v>
      </c>
      <c r="B32" s="1" t="e">
        <f ca="1">INDIRECT("'["&amp;公示01!#REF!&amp;".xls]表6'!B32")</f>
        <v>#REF!</v>
      </c>
      <c r="C32" s="1" t="e">
        <f ca="1">INDIRECT("'["&amp;公示01!#REF!&amp;".xls]表6'!c32")</f>
        <v>#REF!</v>
      </c>
      <c r="D32" s="1" t="e">
        <f ca="1">INDIRECT("'["&amp;公示01!#REF!&amp;".xls]表6'!d32")</f>
        <v>#REF!</v>
      </c>
      <c r="E32" s="1" t="e">
        <f ca="1">INDIRECT("'["&amp;公示01!#REF!&amp;".xls]表6'!e32")</f>
        <v>#REF!</v>
      </c>
      <c r="F32" s="1" t="e">
        <f ca="1">INDIRECT("'["&amp;公示01!#REF!&amp;".xls]表6'!f32")</f>
        <v>#REF!</v>
      </c>
      <c r="G32" t="e">
        <f ca="1">INDIRECT("'["&amp;公示01!#REF!&amp;".xls]表6'!g32")</f>
        <v>#REF!</v>
      </c>
      <c r="H32" t="e">
        <f ca="1">INDIRECT("'["&amp;公示01!#REF!&amp;".xls]表6'!h32")</f>
        <v>#REF!</v>
      </c>
      <c r="I32" t="e">
        <f ca="1">INDIRECT("'["&amp;公示01!#REF!&amp;".xls]表6'!i32")</f>
        <v>#REF!</v>
      </c>
      <c r="J32" t="e">
        <f ca="1">INDIRECT("'["&amp;公示01!#REF!&amp;".xls]表6'!j32")</f>
        <v>#REF!</v>
      </c>
      <c r="K32" t="e">
        <f ca="1">INDIRECT("'["&amp;公示01!#REF!&amp;".xls]表6'!k32")</f>
        <v>#REF!</v>
      </c>
      <c r="L32" t="e">
        <f ca="1">INDIRECT("'["&amp;公示01!#REF!&amp;".xls]表6'!l32")</f>
        <v>#REF!</v>
      </c>
    </row>
    <row r="33" spans="1:12" ht="14.25">
      <c r="A33" t="e">
        <f ca="1">INDIRECT("'["&amp;公示01!#REF!&amp;".xls]表6'!a33")</f>
        <v>#REF!</v>
      </c>
      <c r="B33" s="1" t="e">
        <f ca="1">INDIRECT("'["&amp;公示01!#REF!&amp;".xls]表6'!B33")</f>
        <v>#REF!</v>
      </c>
      <c r="C33" s="1" t="e">
        <f ca="1">INDIRECT("'["&amp;公示01!#REF!&amp;".xls]表6'!c33")</f>
        <v>#REF!</v>
      </c>
      <c r="D33" s="1" t="e">
        <f ca="1">INDIRECT("'["&amp;公示01!#REF!&amp;".xls]表6'!d33")</f>
        <v>#REF!</v>
      </c>
      <c r="E33" s="1" t="e">
        <f ca="1">INDIRECT("'["&amp;公示01!#REF!&amp;".xls]表6'!e33")</f>
        <v>#REF!</v>
      </c>
      <c r="F33" s="1" t="e">
        <f ca="1">INDIRECT("'["&amp;公示01!#REF!&amp;".xls]表6'!f33")</f>
        <v>#REF!</v>
      </c>
      <c r="G33" t="e">
        <f ca="1">INDIRECT("'["&amp;公示01!#REF!&amp;".xls]表6'!g33")</f>
        <v>#REF!</v>
      </c>
      <c r="H33" t="e">
        <f ca="1">INDIRECT("'["&amp;公示01!#REF!&amp;".xls]表6'!h33")</f>
        <v>#REF!</v>
      </c>
      <c r="I33" t="e">
        <f ca="1">INDIRECT("'["&amp;公示01!#REF!&amp;".xls]表6'!i33")</f>
        <v>#REF!</v>
      </c>
      <c r="J33" t="e">
        <f ca="1">INDIRECT("'["&amp;公示01!#REF!&amp;".xls]表6'!j33")</f>
        <v>#REF!</v>
      </c>
      <c r="K33" t="e">
        <f ca="1">INDIRECT("'["&amp;公示01!#REF!&amp;".xls]表6'!k33")</f>
        <v>#REF!</v>
      </c>
      <c r="L33" t="e">
        <f ca="1">INDIRECT("'["&amp;公示01!#REF!&amp;".xls]表6'!l33")</f>
        <v>#REF!</v>
      </c>
    </row>
    <row r="34" spans="1:12" ht="14.25">
      <c r="A34" t="e">
        <f ca="1">INDIRECT("'["&amp;公示01!#REF!&amp;".xls]表6'!a34")</f>
        <v>#REF!</v>
      </c>
      <c r="B34" s="1" t="e">
        <f ca="1">INDIRECT("'["&amp;公示01!#REF!&amp;".xls]表6'!B34")</f>
        <v>#REF!</v>
      </c>
      <c r="C34" s="1" t="e">
        <f ca="1">INDIRECT("'["&amp;公示01!#REF!&amp;".xls]表6'!c34")</f>
        <v>#REF!</v>
      </c>
      <c r="D34" s="1" t="e">
        <f ca="1">INDIRECT("'["&amp;公示01!#REF!&amp;".xls]表6'!d34")</f>
        <v>#REF!</v>
      </c>
      <c r="E34" s="1" t="e">
        <f ca="1">INDIRECT("'["&amp;公示01!#REF!&amp;".xls]表6'!e34")</f>
        <v>#REF!</v>
      </c>
      <c r="F34" s="1" t="e">
        <f ca="1">INDIRECT("'["&amp;公示01!#REF!&amp;".xls]表6'!f34")</f>
        <v>#REF!</v>
      </c>
      <c r="G34" t="e">
        <f ca="1">INDIRECT("'["&amp;公示01!#REF!&amp;".xls]表6'!g34")</f>
        <v>#REF!</v>
      </c>
      <c r="H34" t="e">
        <f ca="1">INDIRECT("'["&amp;公示01!#REF!&amp;".xls]表6'!h34")</f>
        <v>#REF!</v>
      </c>
      <c r="I34" t="e">
        <f ca="1">INDIRECT("'["&amp;公示01!#REF!&amp;".xls]表6'!i34")</f>
        <v>#REF!</v>
      </c>
      <c r="J34" t="e">
        <f ca="1">INDIRECT("'["&amp;公示01!#REF!&amp;".xls]表6'!j34")</f>
        <v>#REF!</v>
      </c>
      <c r="K34" t="e">
        <f ca="1">INDIRECT("'["&amp;公示01!#REF!&amp;".xls]表6'!k34")</f>
        <v>#REF!</v>
      </c>
      <c r="L34" t="e">
        <f ca="1">INDIRECT("'["&amp;公示01!#REF!&amp;".xls]表6'!l34")</f>
        <v>#REF!</v>
      </c>
    </row>
    <row r="35" spans="1:12" ht="14.25">
      <c r="A35" t="e">
        <f ca="1">INDIRECT("'["&amp;公示01!#REF!&amp;".xls]表6'!a35")</f>
        <v>#REF!</v>
      </c>
      <c r="B35" s="1" t="e">
        <f ca="1">INDIRECT("'["&amp;公示01!#REF!&amp;".xls]表6'!B35")</f>
        <v>#REF!</v>
      </c>
      <c r="C35" s="1" t="e">
        <f ca="1">INDIRECT("'["&amp;公示01!#REF!&amp;".xls]表6'!c35")</f>
        <v>#REF!</v>
      </c>
      <c r="D35" s="1" t="e">
        <f ca="1">INDIRECT("'["&amp;公示01!#REF!&amp;".xls]表6'!d35")</f>
        <v>#REF!</v>
      </c>
      <c r="E35" s="1" t="e">
        <f ca="1">INDIRECT("'["&amp;公示01!#REF!&amp;".xls]表6'!e35")</f>
        <v>#REF!</v>
      </c>
      <c r="F35" s="1" t="e">
        <f ca="1">INDIRECT("'["&amp;公示01!#REF!&amp;".xls]表6'!f35")</f>
        <v>#REF!</v>
      </c>
      <c r="G35" t="e">
        <f ca="1">INDIRECT("'["&amp;公示01!#REF!&amp;".xls]表6'!g35")</f>
        <v>#REF!</v>
      </c>
      <c r="H35" t="e">
        <f ca="1">INDIRECT("'["&amp;公示01!#REF!&amp;".xls]表6'!h35")</f>
        <v>#REF!</v>
      </c>
      <c r="I35" t="e">
        <f ca="1">INDIRECT("'["&amp;公示01!#REF!&amp;".xls]表6'!i35")</f>
        <v>#REF!</v>
      </c>
      <c r="J35" t="e">
        <f ca="1">INDIRECT("'["&amp;公示01!#REF!&amp;".xls]表6'!j35")</f>
        <v>#REF!</v>
      </c>
      <c r="K35" t="e">
        <f ca="1">INDIRECT("'["&amp;公示01!#REF!&amp;".xls]表6'!k35")</f>
        <v>#REF!</v>
      </c>
      <c r="L35" t="e">
        <f ca="1">INDIRECT("'["&amp;公示01!#REF!&amp;".xls]表6'!l35")</f>
        <v>#REF!</v>
      </c>
    </row>
    <row r="36" spans="1:12" ht="14.25">
      <c r="A36" t="e">
        <f ca="1">INDIRECT("'["&amp;公示01!#REF!&amp;".xls]表6'!a36")</f>
        <v>#REF!</v>
      </c>
      <c r="B36" s="1" t="e">
        <f ca="1">INDIRECT("'["&amp;公示01!#REF!&amp;".xls]表6'!B36")</f>
        <v>#REF!</v>
      </c>
      <c r="C36" s="1" t="e">
        <f ca="1">INDIRECT("'["&amp;公示01!#REF!&amp;".xls]表6'!c36")</f>
        <v>#REF!</v>
      </c>
      <c r="D36" s="1" t="e">
        <f ca="1">INDIRECT("'["&amp;公示01!#REF!&amp;".xls]表6'!d36")</f>
        <v>#REF!</v>
      </c>
      <c r="E36" s="1" t="e">
        <f ca="1">INDIRECT("'["&amp;公示01!#REF!&amp;".xls]表6'!e36")</f>
        <v>#REF!</v>
      </c>
      <c r="F36" s="1" t="e">
        <f ca="1">INDIRECT("'["&amp;公示01!#REF!&amp;".xls]表6'!f36")</f>
        <v>#REF!</v>
      </c>
      <c r="G36" t="e">
        <f ca="1">INDIRECT("'["&amp;公示01!#REF!&amp;".xls]表6'!g36")</f>
        <v>#REF!</v>
      </c>
      <c r="H36" t="e">
        <f ca="1">INDIRECT("'["&amp;公示01!#REF!&amp;".xls]表6'!h36")</f>
        <v>#REF!</v>
      </c>
      <c r="I36" t="e">
        <f ca="1">INDIRECT("'["&amp;公示01!#REF!&amp;".xls]表6'!i36")</f>
        <v>#REF!</v>
      </c>
      <c r="J36" t="e">
        <f ca="1">INDIRECT("'["&amp;公示01!#REF!&amp;".xls]表6'!j36")</f>
        <v>#REF!</v>
      </c>
      <c r="K36" t="e">
        <f ca="1">INDIRECT("'["&amp;公示01!#REF!&amp;".xls]表6'!k36")</f>
        <v>#REF!</v>
      </c>
      <c r="L36" t="e">
        <f ca="1">INDIRECT("'["&amp;公示01!#REF!&amp;".xls]表6'!l36")</f>
        <v>#REF!</v>
      </c>
    </row>
    <row r="37" spans="1:12" ht="14.25">
      <c r="A37" t="e">
        <f ca="1">INDIRECT("'["&amp;公示01!#REF!&amp;".xls]表6'!a37")</f>
        <v>#REF!</v>
      </c>
      <c r="B37" s="1" t="e">
        <f ca="1">INDIRECT("'["&amp;公示01!#REF!&amp;".xls]表6'!B37")</f>
        <v>#REF!</v>
      </c>
      <c r="C37" s="1" t="e">
        <f ca="1">INDIRECT("'["&amp;公示01!#REF!&amp;".xls]表6'!c37")</f>
        <v>#REF!</v>
      </c>
      <c r="D37" s="1" t="e">
        <f ca="1">INDIRECT("'["&amp;公示01!#REF!&amp;".xls]表6'!d37")</f>
        <v>#REF!</v>
      </c>
      <c r="E37" s="1" t="e">
        <f ca="1">INDIRECT("'["&amp;公示01!#REF!&amp;".xls]表6'!e37")</f>
        <v>#REF!</v>
      </c>
      <c r="F37" s="1" t="e">
        <f ca="1">INDIRECT("'["&amp;公示01!#REF!&amp;".xls]表6'!f37")</f>
        <v>#REF!</v>
      </c>
      <c r="G37" t="e">
        <f ca="1">INDIRECT("'["&amp;公示01!#REF!&amp;".xls]表6'!g37")</f>
        <v>#REF!</v>
      </c>
      <c r="H37" t="e">
        <f ca="1">INDIRECT("'["&amp;公示01!#REF!&amp;".xls]表6'!h37")</f>
        <v>#REF!</v>
      </c>
      <c r="I37" t="e">
        <f ca="1">INDIRECT("'["&amp;公示01!#REF!&amp;".xls]表6'!i37")</f>
        <v>#REF!</v>
      </c>
      <c r="J37" t="e">
        <f ca="1">INDIRECT("'["&amp;公示01!#REF!&amp;".xls]表6'!j37")</f>
        <v>#REF!</v>
      </c>
      <c r="K37" t="e">
        <f ca="1">INDIRECT("'["&amp;公示01!#REF!&amp;".xls]表6'!k37")</f>
        <v>#REF!</v>
      </c>
      <c r="L37" t="e">
        <f ca="1">INDIRECT("'["&amp;公示01!#REF!&amp;".xls]表6'!l37")</f>
        <v>#REF!</v>
      </c>
    </row>
    <row r="38" spans="1:12" ht="14.25">
      <c r="A38" t="e">
        <f ca="1">INDIRECT("'["&amp;公示01!#REF!&amp;".xls]表6'!a38")</f>
        <v>#REF!</v>
      </c>
      <c r="B38" s="1" t="e">
        <f ca="1">INDIRECT("'["&amp;公示01!#REF!&amp;".xls]表6'!B38")</f>
        <v>#REF!</v>
      </c>
      <c r="C38" s="1" t="e">
        <f ca="1">INDIRECT("'["&amp;公示01!#REF!&amp;".xls]表6'!c38")</f>
        <v>#REF!</v>
      </c>
      <c r="D38" s="1" t="e">
        <f ca="1">INDIRECT("'["&amp;公示01!#REF!&amp;".xls]表6'!d38")</f>
        <v>#REF!</v>
      </c>
      <c r="E38" s="1" t="e">
        <f ca="1">INDIRECT("'["&amp;公示01!#REF!&amp;".xls]表6'!e38")</f>
        <v>#REF!</v>
      </c>
      <c r="F38" s="1" t="e">
        <f ca="1">INDIRECT("'["&amp;公示01!#REF!&amp;".xls]表6'!f38")</f>
        <v>#REF!</v>
      </c>
      <c r="G38" t="e">
        <f ca="1">INDIRECT("'["&amp;公示01!#REF!&amp;".xls]表6'!g38")</f>
        <v>#REF!</v>
      </c>
      <c r="H38" t="e">
        <f ca="1">INDIRECT("'["&amp;公示01!#REF!&amp;".xls]表6'!h38")</f>
        <v>#REF!</v>
      </c>
      <c r="I38" t="e">
        <f ca="1">INDIRECT("'["&amp;公示01!#REF!&amp;".xls]表6'!i38")</f>
        <v>#REF!</v>
      </c>
      <c r="J38" t="e">
        <f ca="1">INDIRECT("'["&amp;公示01!#REF!&amp;".xls]表6'!j38")</f>
        <v>#REF!</v>
      </c>
      <c r="K38" t="e">
        <f ca="1">INDIRECT("'["&amp;公示01!#REF!&amp;".xls]表6'!k38")</f>
        <v>#REF!</v>
      </c>
      <c r="L38" t="e">
        <f ca="1">INDIRECT("'["&amp;公示01!#REF!&amp;".xls]表6'!l38")</f>
        <v>#REF!</v>
      </c>
    </row>
    <row r="39" spans="1:12" ht="14.25">
      <c r="A39" t="e">
        <f ca="1">INDIRECT("'["&amp;公示01!#REF!&amp;".xls]表6'!a39")</f>
        <v>#REF!</v>
      </c>
      <c r="B39" s="1" t="e">
        <f ca="1">INDIRECT("'["&amp;公示01!#REF!&amp;".xls]表6'!B39")</f>
        <v>#REF!</v>
      </c>
      <c r="C39" s="1" t="e">
        <f ca="1">INDIRECT("'["&amp;公示01!#REF!&amp;".xls]表6'!c39")</f>
        <v>#REF!</v>
      </c>
      <c r="D39" s="1" t="e">
        <f ca="1">INDIRECT("'["&amp;公示01!#REF!&amp;".xls]表6'!d39")</f>
        <v>#REF!</v>
      </c>
      <c r="E39" s="1" t="e">
        <f ca="1">INDIRECT("'["&amp;公示01!#REF!&amp;".xls]表6'!e39")</f>
        <v>#REF!</v>
      </c>
      <c r="F39" s="1" t="e">
        <f ca="1">INDIRECT("'["&amp;公示01!#REF!&amp;".xls]表6'!f39")</f>
        <v>#REF!</v>
      </c>
      <c r="G39" t="e">
        <f ca="1">INDIRECT("'["&amp;公示01!#REF!&amp;".xls]表6'!g39")</f>
        <v>#REF!</v>
      </c>
      <c r="H39" t="e">
        <f ca="1">INDIRECT("'["&amp;公示01!#REF!&amp;".xls]表6'!h39")</f>
        <v>#REF!</v>
      </c>
      <c r="I39" t="e">
        <f ca="1">INDIRECT("'["&amp;公示01!#REF!&amp;".xls]表6'!i39")</f>
        <v>#REF!</v>
      </c>
      <c r="J39" t="e">
        <f ca="1">INDIRECT("'["&amp;公示01!#REF!&amp;".xls]表6'!j39")</f>
        <v>#REF!</v>
      </c>
      <c r="K39" t="e">
        <f ca="1">INDIRECT("'["&amp;公示01!#REF!&amp;".xls]表6'!k39")</f>
        <v>#REF!</v>
      </c>
      <c r="L39" t="e">
        <f ca="1">INDIRECT("'["&amp;公示01!#REF!&amp;".xls]表6'!l39")</f>
        <v>#REF!</v>
      </c>
    </row>
    <row r="40" spans="1:12" ht="14.25">
      <c r="A40" t="e">
        <f ca="1">INDIRECT("'["&amp;公示01!#REF!&amp;".xls]表6'!a40")</f>
        <v>#REF!</v>
      </c>
      <c r="B40" s="1" t="e">
        <f ca="1">INDIRECT("'["&amp;公示01!#REF!&amp;".xls]表6'!B40")</f>
        <v>#REF!</v>
      </c>
      <c r="C40" s="1" t="e">
        <f ca="1">INDIRECT("'["&amp;公示01!#REF!&amp;".xls]表6'!c40")</f>
        <v>#REF!</v>
      </c>
      <c r="D40" s="1" t="e">
        <f ca="1">INDIRECT("'["&amp;公示01!#REF!&amp;".xls]表6'!d40")</f>
        <v>#REF!</v>
      </c>
      <c r="E40" s="1" t="e">
        <f ca="1">INDIRECT("'["&amp;公示01!#REF!&amp;".xls]表6'!e40")</f>
        <v>#REF!</v>
      </c>
      <c r="F40" s="1" t="e">
        <f ca="1">INDIRECT("'["&amp;公示01!#REF!&amp;".xls]表6'!f40")</f>
        <v>#REF!</v>
      </c>
      <c r="G40" t="e">
        <f ca="1">INDIRECT("'["&amp;公示01!#REF!&amp;".xls]表6'!g40")</f>
        <v>#REF!</v>
      </c>
      <c r="H40" t="e">
        <f ca="1">INDIRECT("'["&amp;公示01!#REF!&amp;".xls]表6'!h40")</f>
        <v>#REF!</v>
      </c>
      <c r="I40" t="e">
        <f ca="1">INDIRECT("'["&amp;公示01!#REF!&amp;".xls]表6'!i40")</f>
        <v>#REF!</v>
      </c>
      <c r="J40" t="e">
        <f ca="1">INDIRECT("'["&amp;公示01!#REF!&amp;".xls]表6'!j40")</f>
        <v>#REF!</v>
      </c>
      <c r="K40" t="e">
        <f ca="1">INDIRECT("'["&amp;公示01!#REF!&amp;".xls]表6'!k40")</f>
        <v>#REF!</v>
      </c>
      <c r="L40" t="e">
        <f ca="1">INDIRECT("'["&amp;公示01!#REF!&amp;".xls]表6'!l40")</f>
        <v>#REF!</v>
      </c>
    </row>
    <row r="41" spans="1:12" ht="14.25">
      <c r="A41" t="e">
        <f ca="1">INDIRECT("'["&amp;公示01!#REF!&amp;".xls]表6'!a41")</f>
        <v>#REF!</v>
      </c>
      <c r="B41" s="1" t="e">
        <f ca="1">INDIRECT("'["&amp;公示01!#REF!&amp;".xls]表6'!B41")</f>
        <v>#REF!</v>
      </c>
      <c r="C41" s="1" t="e">
        <f ca="1">INDIRECT("'["&amp;公示01!#REF!&amp;".xls]表6'!c41")</f>
        <v>#REF!</v>
      </c>
      <c r="D41" s="1" t="e">
        <f ca="1">INDIRECT("'["&amp;公示01!#REF!&amp;".xls]表6'!d41")</f>
        <v>#REF!</v>
      </c>
      <c r="E41" s="1" t="e">
        <f ca="1">INDIRECT("'["&amp;公示01!#REF!&amp;".xls]表6'!e41")</f>
        <v>#REF!</v>
      </c>
      <c r="F41" s="1" t="e">
        <f ca="1">INDIRECT("'["&amp;公示01!#REF!&amp;".xls]表6'!f41")</f>
        <v>#REF!</v>
      </c>
      <c r="G41" t="e">
        <f ca="1">INDIRECT("'["&amp;公示01!#REF!&amp;".xls]表6'!g41")</f>
        <v>#REF!</v>
      </c>
      <c r="H41" t="e">
        <f ca="1">INDIRECT("'["&amp;公示01!#REF!&amp;".xls]表6'!h41")</f>
        <v>#REF!</v>
      </c>
      <c r="I41" t="e">
        <f ca="1">INDIRECT("'["&amp;公示01!#REF!&amp;".xls]表6'!i41")</f>
        <v>#REF!</v>
      </c>
      <c r="J41" t="e">
        <f ca="1">INDIRECT("'["&amp;公示01!#REF!&amp;".xls]表6'!j41")</f>
        <v>#REF!</v>
      </c>
      <c r="K41" t="e">
        <f ca="1">INDIRECT("'["&amp;公示01!#REF!&amp;".xls]表6'!k41")</f>
        <v>#REF!</v>
      </c>
      <c r="L41" t="e">
        <f ca="1">INDIRECT("'["&amp;公示01!#REF!&amp;".xls]表6'!l41")</f>
        <v>#REF!</v>
      </c>
    </row>
    <row r="42" spans="1:12" ht="14.25">
      <c r="A42" t="e">
        <f ca="1">INDIRECT("'["&amp;公示01!#REF!&amp;".xls]表6'!a42")</f>
        <v>#REF!</v>
      </c>
      <c r="B42" s="1" t="e">
        <f ca="1">INDIRECT("'["&amp;公示01!#REF!&amp;".xls]表6'!B42")</f>
        <v>#REF!</v>
      </c>
      <c r="C42" s="1" t="e">
        <f ca="1">INDIRECT("'["&amp;公示01!#REF!&amp;".xls]表6'!c42")</f>
        <v>#REF!</v>
      </c>
      <c r="D42" s="1" t="e">
        <f ca="1">INDIRECT("'["&amp;公示01!#REF!&amp;".xls]表6'!d42")</f>
        <v>#REF!</v>
      </c>
      <c r="E42" s="1" t="e">
        <f ca="1">INDIRECT("'["&amp;公示01!#REF!&amp;".xls]表6'!e42")</f>
        <v>#REF!</v>
      </c>
      <c r="F42" s="1" t="e">
        <f ca="1">INDIRECT("'["&amp;公示01!#REF!&amp;".xls]表6'!f42")</f>
        <v>#REF!</v>
      </c>
      <c r="G42" t="e">
        <f ca="1">INDIRECT("'["&amp;公示01!#REF!&amp;".xls]表6'!g42")</f>
        <v>#REF!</v>
      </c>
      <c r="H42" t="e">
        <f ca="1">INDIRECT("'["&amp;公示01!#REF!&amp;".xls]表6'!h42")</f>
        <v>#REF!</v>
      </c>
      <c r="I42" t="e">
        <f ca="1">INDIRECT("'["&amp;公示01!#REF!&amp;".xls]表6'!i42")</f>
        <v>#REF!</v>
      </c>
      <c r="J42" t="e">
        <f ca="1">INDIRECT("'["&amp;公示01!#REF!&amp;".xls]表6'!j42")</f>
        <v>#REF!</v>
      </c>
      <c r="K42" t="e">
        <f ca="1">INDIRECT("'["&amp;公示01!#REF!&amp;".xls]表6'!k42")</f>
        <v>#REF!</v>
      </c>
      <c r="L42" t="e">
        <f ca="1">INDIRECT("'["&amp;公示01!#REF!&amp;".xls]表6'!l42")</f>
        <v>#REF!</v>
      </c>
    </row>
    <row r="43" spans="1:12" ht="14.25">
      <c r="A43" t="e">
        <f ca="1">INDIRECT("'["&amp;公示01!#REF!&amp;".xls]表6'!a43")</f>
        <v>#REF!</v>
      </c>
      <c r="B43" s="1" t="e">
        <f ca="1">INDIRECT("'["&amp;公示01!#REF!&amp;".xls]表6'!B43")</f>
        <v>#REF!</v>
      </c>
      <c r="C43" s="1" t="e">
        <f ca="1">INDIRECT("'["&amp;公示01!#REF!&amp;".xls]表6'!c43")</f>
        <v>#REF!</v>
      </c>
      <c r="D43" s="1" t="e">
        <f ca="1">INDIRECT("'["&amp;公示01!#REF!&amp;".xls]表6'!d43")</f>
        <v>#REF!</v>
      </c>
      <c r="E43" s="1" t="e">
        <f ca="1">INDIRECT("'["&amp;公示01!#REF!&amp;".xls]表6'!e43")</f>
        <v>#REF!</v>
      </c>
      <c r="F43" s="1" t="e">
        <f ca="1">INDIRECT("'["&amp;公示01!#REF!&amp;".xls]表6'!f43")</f>
        <v>#REF!</v>
      </c>
      <c r="G43" t="e">
        <f ca="1">INDIRECT("'["&amp;公示01!#REF!&amp;".xls]表6'!g43")</f>
        <v>#REF!</v>
      </c>
      <c r="H43" t="e">
        <f ca="1">INDIRECT("'["&amp;公示01!#REF!&amp;".xls]表6'!h43")</f>
        <v>#REF!</v>
      </c>
      <c r="I43" t="e">
        <f ca="1">INDIRECT("'["&amp;公示01!#REF!&amp;".xls]表6'!i43")</f>
        <v>#REF!</v>
      </c>
      <c r="J43" t="e">
        <f ca="1">INDIRECT("'["&amp;公示01!#REF!&amp;".xls]表6'!j43")</f>
        <v>#REF!</v>
      </c>
      <c r="K43" t="e">
        <f ca="1">INDIRECT("'["&amp;公示01!#REF!&amp;".xls]表6'!k43")</f>
        <v>#REF!</v>
      </c>
      <c r="L43" t="e">
        <f ca="1">INDIRECT("'["&amp;公示01!#REF!&amp;".xls]表6'!l43")</f>
        <v>#REF!</v>
      </c>
    </row>
    <row r="44" spans="1:12" ht="14.25">
      <c r="A44" t="e">
        <f ca="1">INDIRECT("'["&amp;公示01!#REF!&amp;".xls]表6'!a44")</f>
        <v>#REF!</v>
      </c>
      <c r="B44" s="1" t="e">
        <f ca="1">INDIRECT("'["&amp;公示01!#REF!&amp;".xls]表6'!B44")</f>
        <v>#REF!</v>
      </c>
      <c r="C44" s="1" t="e">
        <f ca="1">INDIRECT("'["&amp;公示01!#REF!&amp;".xls]表6'!c44")</f>
        <v>#REF!</v>
      </c>
      <c r="D44" s="1" t="e">
        <f ca="1">INDIRECT("'["&amp;公示01!#REF!&amp;".xls]表6'!d44")</f>
        <v>#REF!</v>
      </c>
      <c r="E44" s="1" t="e">
        <f ca="1">INDIRECT("'["&amp;公示01!#REF!&amp;".xls]表6'!e44")</f>
        <v>#REF!</v>
      </c>
      <c r="F44" s="1" t="e">
        <f ca="1">INDIRECT("'["&amp;公示01!#REF!&amp;".xls]表6'!f44")</f>
        <v>#REF!</v>
      </c>
      <c r="G44" t="e">
        <f ca="1">INDIRECT("'["&amp;公示01!#REF!&amp;".xls]表6'!g44")</f>
        <v>#REF!</v>
      </c>
      <c r="H44" t="e">
        <f ca="1">INDIRECT("'["&amp;公示01!#REF!&amp;".xls]表6'!h44")</f>
        <v>#REF!</v>
      </c>
      <c r="I44" t="e">
        <f ca="1">INDIRECT("'["&amp;公示01!#REF!&amp;".xls]表6'!i44")</f>
        <v>#REF!</v>
      </c>
      <c r="J44" t="e">
        <f ca="1">INDIRECT("'["&amp;公示01!#REF!&amp;".xls]表6'!j44")</f>
        <v>#REF!</v>
      </c>
      <c r="K44" t="e">
        <f ca="1">INDIRECT("'["&amp;公示01!#REF!&amp;".xls]表6'!k44")</f>
        <v>#REF!</v>
      </c>
      <c r="L44" t="e">
        <f ca="1">INDIRECT("'["&amp;公示01!#REF!&amp;".xls]表6'!l44")</f>
        <v>#REF!</v>
      </c>
    </row>
    <row r="45" spans="1:12" ht="14.25">
      <c r="A45" t="e">
        <f ca="1">INDIRECT("'["&amp;公示01!#REF!&amp;".xls]表6'!a45")</f>
        <v>#REF!</v>
      </c>
      <c r="B45" s="1" t="e">
        <f ca="1">INDIRECT("'["&amp;公示01!#REF!&amp;".xls]表6'!B45")</f>
        <v>#REF!</v>
      </c>
      <c r="C45" s="1" t="e">
        <f ca="1">INDIRECT("'["&amp;公示01!#REF!&amp;".xls]表6'!c45")</f>
        <v>#REF!</v>
      </c>
      <c r="D45" s="1" t="e">
        <f ca="1">INDIRECT("'["&amp;公示01!#REF!&amp;".xls]表6'!d45")</f>
        <v>#REF!</v>
      </c>
      <c r="E45" s="1" t="e">
        <f ca="1">INDIRECT("'["&amp;公示01!#REF!&amp;".xls]表6'!e45")</f>
        <v>#REF!</v>
      </c>
      <c r="F45" s="1" t="e">
        <f ca="1">INDIRECT("'["&amp;公示01!#REF!&amp;".xls]表6'!f45")</f>
        <v>#REF!</v>
      </c>
      <c r="G45" t="e">
        <f ca="1">INDIRECT("'["&amp;公示01!#REF!&amp;".xls]表6'!g45")</f>
        <v>#REF!</v>
      </c>
      <c r="H45" t="e">
        <f ca="1">INDIRECT("'["&amp;公示01!#REF!&amp;".xls]表6'!h45")</f>
        <v>#REF!</v>
      </c>
      <c r="I45" t="e">
        <f ca="1">INDIRECT("'["&amp;公示01!#REF!&amp;".xls]表6'!i45")</f>
        <v>#REF!</v>
      </c>
      <c r="J45" t="e">
        <f ca="1">INDIRECT("'["&amp;公示01!#REF!&amp;".xls]表6'!j45")</f>
        <v>#REF!</v>
      </c>
      <c r="K45" t="e">
        <f ca="1">INDIRECT("'["&amp;公示01!#REF!&amp;".xls]表6'!k45")</f>
        <v>#REF!</v>
      </c>
      <c r="L45" t="e">
        <f ca="1">INDIRECT("'["&amp;公示01!#REF!&amp;".xls]表6'!l45")</f>
        <v>#REF!</v>
      </c>
    </row>
    <row r="46" spans="1:12" ht="14.25">
      <c r="A46" t="e">
        <f ca="1">INDIRECT("'["&amp;公示01!#REF!&amp;".xls]表6'!a46")</f>
        <v>#REF!</v>
      </c>
      <c r="B46" s="1" t="e">
        <f ca="1">INDIRECT("'["&amp;公示01!#REF!&amp;".xls]表6'!B46")</f>
        <v>#REF!</v>
      </c>
      <c r="C46" s="1" t="e">
        <f ca="1">INDIRECT("'["&amp;公示01!#REF!&amp;".xls]表6'!c46")</f>
        <v>#REF!</v>
      </c>
      <c r="D46" s="1" t="e">
        <f ca="1">INDIRECT("'["&amp;公示01!#REF!&amp;".xls]表6'!d46")</f>
        <v>#REF!</v>
      </c>
      <c r="E46" s="1" t="e">
        <f ca="1">INDIRECT("'["&amp;公示01!#REF!&amp;".xls]表6'!e46")</f>
        <v>#REF!</v>
      </c>
      <c r="F46" s="1" t="e">
        <f ca="1">INDIRECT("'["&amp;公示01!#REF!&amp;".xls]表6'!f46")</f>
        <v>#REF!</v>
      </c>
      <c r="G46" t="e">
        <f ca="1">INDIRECT("'["&amp;公示01!#REF!&amp;".xls]表6'!g46")</f>
        <v>#REF!</v>
      </c>
      <c r="H46" t="e">
        <f ca="1">INDIRECT("'["&amp;公示01!#REF!&amp;".xls]表6'!h46")</f>
        <v>#REF!</v>
      </c>
      <c r="I46" t="e">
        <f ca="1">INDIRECT("'["&amp;公示01!#REF!&amp;".xls]表6'!i46")</f>
        <v>#REF!</v>
      </c>
      <c r="J46" t="e">
        <f ca="1">INDIRECT("'["&amp;公示01!#REF!&amp;".xls]表6'!j46")</f>
        <v>#REF!</v>
      </c>
      <c r="K46" t="e">
        <f ca="1">INDIRECT("'["&amp;公示01!#REF!&amp;".xls]表6'!k46")</f>
        <v>#REF!</v>
      </c>
      <c r="L46" t="e">
        <f ca="1">INDIRECT("'["&amp;公示01!#REF!&amp;".xls]表6'!l46")</f>
        <v>#REF!</v>
      </c>
    </row>
    <row r="47" spans="1:12" ht="14.25">
      <c r="A47" t="e">
        <f ca="1">INDIRECT("'["&amp;公示01!#REF!&amp;".xls]表6'!a47")</f>
        <v>#REF!</v>
      </c>
      <c r="B47" s="1" t="e">
        <f ca="1">INDIRECT("'["&amp;公示01!#REF!&amp;".xls]表6'!B47")</f>
        <v>#REF!</v>
      </c>
      <c r="C47" s="1" t="e">
        <f ca="1">INDIRECT("'["&amp;公示01!#REF!&amp;".xls]表6'!c47")</f>
        <v>#REF!</v>
      </c>
      <c r="D47" s="1" t="e">
        <f ca="1">INDIRECT("'["&amp;公示01!#REF!&amp;".xls]表6'!d47")</f>
        <v>#REF!</v>
      </c>
      <c r="E47" s="1" t="e">
        <f ca="1">INDIRECT("'["&amp;公示01!#REF!&amp;".xls]表6'!e47")</f>
        <v>#REF!</v>
      </c>
      <c r="F47" s="1" t="e">
        <f ca="1">INDIRECT("'["&amp;公示01!#REF!&amp;".xls]表6'!f47")</f>
        <v>#REF!</v>
      </c>
      <c r="G47" t="e">
        <f ca="1">INDIRECT("'["&amp;公示01!#REF!&amp;".xls]表6'!g47")</f>
        <v>#REF!</v>
      </c>
      <c r="H47" t="e">
        <f ca="1">INDIRECT("'["&amp;公示01!#REF!&amp;".xls]表6'!h47")</f>
        <v>#REF!</v>
      </c>
      <c r="I47" t="e">
        <f ca="1">INDIRECT("'["&amp;公示01!#REF!&amp;".xls]表6'!i47")</f>
        <v>#REF!</v>
      </c>
      <c r="J47" t="e">
        <f ca="1">INDIRECT("'["&amp;公示01!#REF!&amp;".xls]表6'!j47")</f>
        <v>#REF!</v>
      </c>
      <c r="K47" t="e">
        <f ca="1">INDIRECT("'["&amp;公示01!#REF!&amp;".xls]表6'!k47")</f>
        <v>#REF!</v>
      </c>
      <c r="L47" t="e">
        <f ca="1">INDIRECT("'["&amp;公示01!#REF!&amp;".xls]表6'!l47")</f>
        <v>#REF!</v>
      </c>
    </row>
    <row r="48" spans="1:12" ht="14.25">
      <c r="A48" t="e">
        <f ca="1">INDIRECT("'["&amp;公示01!#REF!&amp;".xls]表6'!a48")</f>
        <v>#REF!</v>
      </c>
      <c r="B48" s="1" t="e">
        <f ca="1">INDIRECT("'["&amp;公示01!#REF!&amp;".xls]表6'!B48")</f>
        <v>#REF!</v>
      </c>
      <c r="C48" s="1" t="e">
        <f ca="1">INDIRECT("'["&amp;公示01!#REF!&amp;".xls]表6'!c48")</f>
        <v>#REF!</v>
      </c>
      <c r="D48" s="1" t="e">
        <f ca="1">INDIRECT("'["&amp;公示01!#REF!&amp;".xls]表6'!d48")</f>
        <v>#REF!</v>
      </c>
      <c r="E48" s="1" t="e">
        <f ca="1">INDIRECT("'["&amp;公示01!#REF!&amp;".xls]表6'!e48")</f>
        <v>#REF!</v>
      </c>
      <c r="F48" s="1" t="e">
        <f ca="1">INDIRECT("'["&amp;公示01!#REF!&amp;".xls]表6'!f48")</f>
        <v>#REF!</v>
      </c>
      <c r="G48" t="e">
        <f ca="1">INDIRECT("'["&amp;公示01!#REF!&amp;".xls]表6'!g48")</f>
        <v>#REF!</v>
      </c>
      <c r="H48" t="e">
        <f ca="1">INDIRECT("'["&amp;公示01!#REF!&amp;".xls]表6'!h48")</f>
        <v>#REF!</v>
      </c>
      <c r="I48" t="e">
        <f ca="1">INDIRECT("'["&amp;公示01!#REF!&amp;".xls]表6'!i48")</f>
        <v>#REF!</v>
      </c>
      <c r="J48" t="e">
        <f ca="1">INDIRECT("'["&amp;公示01!#REF!&amp;".xls]表6'!j48")</f>
        <v>#REF!</v>
      </c>
      <c r="K48" t="e">
        <f ca="1">INDIRECT("'["&amp;公示01!#REF!&amp;".xls]表6'!k48")</f>
        <v>#REF!</v>
      </c>
      <c r="L48" t="e">
        <f ca="1">INDIRECT("'["&amp;公示01!#REF!&amp;".xls]表6'!l48")</f>
        <v>#REF!</v>
      </c>
    </row>
    <row r="49" spans="1:12" ht="14.25">
      <c r="A49" t="e">
        <f ca="1">INDIRECT("'["&amp;公示01!#REF!&amp;".xls]表6'!a49")</f>
        <v>#REF!</v>
      </c>
      <c r="B49" s="1" t="e">
        <f ca="1">INDIRECT("'["&amp;公示01!#REF!&amp;".xls]表6'!B49")</f>
        <v>#REF!</v>
      </c>
      <c r="C49" s="1" t="e">
        <f ca="1">INDIRECT("'["&amp;公示01!#REF!&amp;".xls]表6'!c49")</f>
        <v>#REF!</v>
      </c>
      <c r="D49" s="1" t="e">
        <f ca="1">INDIRECT("'["&amp;公示01!#REF!&amp;".xls]表6'!d49")</f>
        <v>#REF!</v>
      </c>
      <c r="E49" s="1" t="e">
        <f ca="1">INDIRECT("'["&amp;公示01!#REF!&amp;".xls]表6'!e49")</f>
        <v>#REF!</v>
      </c>
      <c r="F49" s="1" t="e">
        <f ca="1">INDIRECT("'["&amp;公示01!#REF!&amp;".xls]表6'!f49")</f>
        <v>#REF!</v>
      </c>
      <c r="G49" t="e">
        <f ca="1">INDIRECT("'["&amp;公示01!#REF!&amp;".xls]表6'!g49")</f>
        <v>#REF!</v>
      </c>
      <c r="H49" t="e">
        <f ca="1">INDIRECT("'["&amp;公示01!#REF!&amp;".xls]表6'!h49")</f>
        <v>#REF!</v>
      </c>
      <c r="I49" t="e">
        <f ca="1">INDIRECT("'["&amp;公示01!#REF!&amp;".xls]表6'!i49")</f>
        <v>#REF!</v>
      </c>
      <c r="J49" t="e">
        <f ca="1">INDIRECT("'["&amp;公示01!#REF!&amp;".xls]表6'!j49")</f>
        <v>#REF!</v>
      </c>
      <c r="K49" t="e">
        <f ca="1">INDIRECT("'["&amp;公示01!#REF!&amp;".xls]表6'!k49")</f>
        <v>#REF!</v>
      </c>
      <c r="L49" t="e">
        <f ca="1">INDIRECT("'["&amp;公示01!#REF!&amp;".xls]表6'!l49")</f>
        <v>#REF!</v>
      </c>
    </row>
    <row r="50" spans="1:12" ht="14.25">
      <c r="A50" t="e">
        <f ca="1">INDIRECT("'["&amp;公示01!#REF!&amp;".xls]表6'!a50")</f>
        <v>#REF!</v>
      </c>
      <c r="B50" s="1" t="e">
        <f ca="1">INDIRECT("'["&amp;公示01!#REF!&amp;".xls]表6'!B50")</f>
        <v>#REF!</v>
      </c>
      <c r="C50" s="1" t="e">
        <f ca="1">INDIRECT("'["&amp;公示01!#REF!&amp;".xls]表6'!c50")</f>
        <v>#REF!</v>
      </c>
      <c r="D50" s="1" t="e">
        <f ca="1">INDIRECT("'["&amp;公示01!#REF!&amp;".xls]表6'!d50")</f>
        <v>#REF!</v>
      </c>
      <c r="E50" s="1" t="e">
        <f ca="1">INDIRECT("'["&amp;公示01!#REF!&amp;".xls]表6'!e50")</f>
        <v>#REF!</v>
      </c>
      <c r="F50" s="1" t="e">
        <f ca="1">INDIRECT("'["&amp;公示01!#REF!&amp;".xls]表6'!f50")</f>
        <v>#REF!</v>
      </c>
      <c r="G50" t="e">
        <f ca="1">INDIRECT("'["&amp;公示01!#REF!&amp;".xls]表6'!g50")</f>
        <v>#REF!</v>
      </c>
      <c r="H50" t="e">
        <f ca="1">INDIRECT("'["&amp;公示01!#REF!&amp;".xls]表6'!h50")</f>
        <v>#REF!</v>
      </c>
      <c r="I50" t="e">
        <f ca="1">INDIRECT("'["&amp;公示01!#REF!&amp;".xls]表6'!i50")</f>
        <v>#REF!</v>
      </c>
      <c r="J50" t="e">
        <f ca="1">INDIRECT("'["&amp;公示01!#REF!&amp;".xls]表6'!j50")</f>
        <v>#REF!</v>
      </c>
      <c r="K50" t="e">
        <f ca="1">INDIRECT("'["&amp;公示01!#REF!&amp;".xls]表6'!k50")</f>
        <v>#REF!</v>
      </c>
      <c r="L50" t="e">
        <f ca="1">INDIRECT("'["&amp;公示01!#REF!&amp;".xls]表6'!l50")</f>
        <v>#REF!</v>
      </c>
    </row>
    <row r="51" spans="1:12" ht="14.25">
      <c r="A51" t="e">
        <f ca="1">INDIRECT("'["&amp;公示01!#REF!&amp;".xls]表6'!a51")</f>
        <v>#REF!</v>
      </c>
      <c r="B51" s="1" t="e">
        <f ca="1">INDIRECT("'["&amp;公示01!#REF!&amp;".xls]表6'!B51")</f>
        <v>#REF!</v>
      </c>
      <c r="C51" s="1" t="e">
        <f ca="1">INDIRECT("'["&amp;公示01!#REF!&amp;".xls]表6'!c51")</f>
        <v>#REF!</v>
      </c>
      <c r="D51" s="1" t="e">
        <f ca="1">INDIRECT("'["&amp;公示01!#REF!&amp;".xls]表6'!d51")</f>
        <v>#REF!</v>
      </c>
      <c r="E51" s="1" t="e">
        <f ca="1">INDIRECT("'["&amp;公示01!#REF!&amp;".xls]表6'!e51")</f>
        <v>#REF!</v>
      </c>
      <c r="F51" s="1" t="e">
        <f ca="1">INDIRECT("'["&amp;公示01!#REF!&amp;".xls]表6'!f51")</f>
        <v>#REF!</v>
      </c>
      <c r="G51" t="e">
        <f ca="1">INDIRECT("'["&amp;公示01!#REF!&amp;".xls]表6'!g51")</f>
        <v>#REF!</v>
      </c>
      <c r="H51" t="e">
        <f ca="1">INDIRECT("'["&amp;公示01!#REF!&amp;".xls]表6'!h51")</f>
        <v>#REF!</v>
      </c>
      <c r="I51" t="e">
        <f ca="1">INDIRECT("'["&amp;公示01!#REF!&amp;".xls]表6'!i51")</f>
        <v>#REF!</v>
      </c>
      <c r="J51" t="e">
        <f ca="1">INDIRECT("'["&amp;公示01!#REF!&amp;".xls]表6'!j51")</f>
        <v>#REF!</v>
      </c>
      <c r="K51" t="e">
        <f ca="1">INDIRECT("'["&amp;公示01!#REF!&amp;".xls]表6'!k51")</f>
        <v>#REF!</v>
      </c>
      <c r="L51" t="e">
        <f ca="1">INDIRECT("'["&amp;公示01!#REF!&amp;".xls]表6'!l51")</f>
        <v>#REF!</v>
      </c>
    </row>
    <row r="52" spans="1:12" ht="14.25">
      <c r="A52" t="e">
        <f ca="1">INDIRECT("'["&amp;公示01!#REF!&amp;".xls]表6'!a52")</f>
        <v>#REF!</v>
      </c>
      <c r="B52" s="1" t="e">
        <f ca="1">INDIRECT("'["&amp;公示01!#REF!&amp;".xls]表6'!B52")</f>
        <v>#REF!</v>
      </c>
      <c r="C52" s="1" t="e">
        <f ca="1">INDIRECT("'["&amp;公示01!#REF!&amp;".xls]表6'!c52")</f>
        <v>#REF!</v>
      </c>
      <c r="D52" s="1" t="e">
        <f ca="1">INDIRECT("'["&amp;公示01!#REF!&amp;".xls]表6'!d52")</f>
        <v>#REF!</v>
      </c>
      <c r="E52" s="1" t="e">
        <f ca="1">INDIRECT("'["&amp;公示01!#REF!&amp;".xls]表6'!e52")</f>
        <v>#REF!</v>
      </c>
      <c r="F52" s="1" t="e">
        <f ca="1">INDIRECT("'["&amp;公示01!#REF!&amp;".xls]表6'!f52")</f>
        <v>#REF!</v>
      </c>
      <c r="G52" t="e">
        <f ca="1">INDIRECT("'["&amp;公示01!#REF!&amp;".xls]表6'!g52")</f>
        <v>#REF!</v>
      </c>
      <c r="H52" t="e">
        <f ca="1">INDIRECT("'["&amp;公示01!#REF!&amp;".xls]表6'!h52")</f>
        <v>#REF!</v>
      </c>
      <c r="I52" t="e">
        <f ca="1">INDIRECT("'["&amp;公示01!#REF!&amp;".xls]表6'!i52")</f>
        <v>#REF!</v>
      </c>
      <c r="J52" t="e">
        <f ca="1">INDIRECT("'["&amp;公示01!#REF!&amp;".xls]表6'!j52")</f>
        <v>#REF!</v>
      </c>
      <c r="K52" t="e">
        <f ca="1">INDIRECT("'["&amp;公示01!#REF!&amp;".xls]表6'!k52")</f>
        <v>#REF!</v>
      </c>
      <c r="L52" t="e">
        <f ca="1">INDIRECT("'["&amp;公示01!#REF!&amp;".xls]表6'!l52")</f>
        <v>#REF!</v>
      </c>
    </row>
    <row r="53" spans="1:12" ht="14.25">
      <c r="A53" t="e">
        <f ca="1">INDIRECT("'["&amp;公示01!#REF!&amp;".xls]表6'!a53")</f>
        <v>#REF!</v>
      </c>
      <c r="B53" s="1" t="e">
        <f ca="1">INDIRECT("'["&amp;公示01!#REF!&amp;".xls]表6'!B53")</f>
        <v>#REF!</v>
      </c>
      <c r="C53" s="1" t="e">
        <f ca="1">INDIRECT("'["&amp;公示01!#REF!&amp;".xls]表6'!c53")</f>
        <v>#REF!</v>
      </c>
      <c r="D53" s="1" t="e">
        <f ca="1">INDIRECT("'["&amp;公示01!#REF!&amp;".xls]表6'!d53")</f>
        <v>#REF!</v>
      </c>
      <c r="E53" s="1" t="e">
        <f ca="1">INDIRECT("'["&amp;公示01!#REF!&amp;".xls]表6'!e53")</f>
        <v>#REF!</v>
      </c>
      <c r="F53" s="1" t="e">
        <f ca="1">INDIRECT("'["&amp;公示01!#REF!&amp;".xls]表6'!f53")</f>
        <v>#REF!</v>
      </c>
      <c r="G53" t="e">
        <f ca="1">INDIRECT("'["&amp;公示01!#REF!&amp;".xls]表6'!g53")</f>
        <v>#REF!</v>
      </c>
      <c r="H53" t="e">
        <f ca="1">INDIRECT("'["&amp;公示01!#REF!&amp;".xls]表6'!h53")</f>
        <v>#REF!</v>
      </c>
      <c r="I53" t="e">
        <f ca="1">INDIRECT("'["&amp;公示01!#REF!&amp;".xls]表6'!i53")</f>
        <v>#REF!</v>
      </c>
      <c r="J53" t="e">
        <f ca="1">INDIRECT("'["&amp;公示01!#REF!&amp;".xls]表6'!j53")</f>
        <v>#REF!</v>
      </c>
      <c r="K53" t="e">
        <f ca="1">INDIRECT("'["&amp;公示01!#REF!&amp;".xls]表6'!k53")</f>
        <v>#REF!</v>
      </c>
      <c r="L53" t="e">
        <f ca="1">INDIRECT("'["&amp;公示01!#REF!&amp;".xls]表6'!l53")</f>
        <v>#REF!</v>
      </c>
    </row>
    <row r="54" spans="1:12" ht="14.25">
      <c r="A54" t="e">
        <f ca="1">INDIRECT("'["&amp;公示01!#REF!&amp;".xls]表6'!a54")</f>
        <v>#REF!</v>
      </c>
      <c r="B54" s="1" t="e">
        <f ca="1">INDIRECT("'["&amp;公示01!#REF!&amp;".xls]表6'!B54")</f>
        <v>#REF!</v>
      </c>
      <c r="C54" s="1" t="e">
        <f ca="1">INDIRECT("'["&amp;公示01!#REF!&amp;".xls]表6'!c54")</f>
        <v>#REF!</v>
      </c>
      <c r="D54" s="1" t="e">
        <f ca="1">INDIRECT("'["&amp;公示01!#REF!&amp;".xls]表6'!d54")</f>
        <v>#REF!</v>
      </c>
      <c r="E54" s="1" t="e">
        <f ca="1">INDIRECT("'["&amp;公示01!#REF!&amp;".xls]表6'!e54")</f>
        <v>#REF!</v>
      </c>
      <c r="F54" s="1" t="e">
        <f ca="1">INDIRECT("'["&amp;公示01!#REF!&amp;".xls]表6'!f54")</f>
        <v>#REF!</v>
      </c>
      <c r="G54" t="e">
        <f ca="1">INDIRECT("'["&amp;公示01!#REF!&amp;".xls]表6'!g54")</f>
        <v>#REF!</v>
      </c>
      <c r="H54" t="e">
        <f ca="1">INDIRECT("'["&amp;公示01!#REF!&amp;".xls]表6'!h54")</f>
        <v>#REF!</v>
      </c>
      <c r="I54" t="e">
        <f ca="1">INDIRECT("'["&amp;公示01!#REF!&amp;".xls]表6'!i54")</f>
        <v>#REF!</v>
      </c>
      <c r="J54" t="e">
        <f ca="1">INDIRECT("'["&amp;公示01!#REF!&amp;".xls]表6'!j54")</f>
        <v>#REF!</v>
      </c>
      <c r="K54" t="e">
        <f ca="1">INDIRECT("'["&amp;公示01!#REF!&amp;".xls]表6'!k54")</f>
        <v>#REF!</v>
      </c>
      <c r="L54" t="e">
        <f ca="1">INDIRECT("'["&amp;公示01!#REF!&amp;".xls]表6'!l54")</f>
        <v>#REF!</v>
      </c>
    </row>
    <row r="55" spans="1:12" ht="14.25">
      <c r="A55" t="e">
        <f ca="1">INDIRECT("'["&amp;公示01!#REF!&amp;".xls]表6'!a55")</f>
        <v>#REF!</v>
      </c>
      <c r="B55" s="1" t="e">
        <f ca="1">INDIRECT("'["&amp;公示01!#REF!&amp;".xls]表6'!B55")</f>
        <v>#REF!</v>
      </c>
      <c r="C55" s="1" t="e">
        <f ca="1">INDIRECT("'["&amp;公示01!#REF!&amp;".xls]表6'!c55")</f>
        <v>#REF!</v>
      </c>
      <c r="D55" s="1" t="e">
        <f ca="1">INDIRECT("'["&amp;公示01!#REF!&amp;".xls]表6'!d55")</f>
        <v>#REF!</v>
      </c>
      <c r="E55" s="1" t="e">
        <f ca="1">INDIRECT("'["&amp;公示01!#REF!&amp;".xls]表6'!e55")</f>
        <v>#REF!</v>
      </c>
      <c r="F55" s="1" t="e">
        <f ca="1">INDIRECT("'["&amp;公示01!#REF!&amp;".xls]表6'!f55")</f>
        <v>#REF!</v>
      </c>
      <c r="G55" t="e">
        <f ca="1">INDIRECT("'["&amp;公示01!#REF!&amp;".xls]表6'!g55")</f>
        <v>#REF!</v>
      </c>
      <c r="H55" t="e">
        <f ca="1">INDIRECT("'["&amp;公示01!#REF!&amp;".xls]表6'!h55")</f>
        <v>#REF!</v>
      </c>
      <c r="I55" t="e">
        <f ca="1">INDIRECT("'["&amp;公示01!#REF!&amp;".xls]表6'!i55")</f>
        <v>#REF!</v>
      </c>
      <c r="J55" t="e">
        <f ca="1">INDIRECT("'["&amp;公示01!#REF!&amp;".xls]表6'!j55")</f>
        <v>#REF!</v>
      </c>
      <c r="K55" t="e">
        <f ca="1">INDIRECT("'["&amp;公示01!#REF!&amp;".xls]表6'!k55")</f>
        <v>#REF!</v>
      </c>
      <c r="L55" t="e">
        <f ca="1">INDIRECT("'["&amp;公示01!#REF!&amp;".xls]表6'!l55")</f>
        <v>#REF!</v>
      </c>
    </row>
    <row r="56" spans="1:12" ht="14.25">
      <c r="A56" t="e">
        <f ca="1">INDIRECT("'["&amp;公示01!#REF!&amp;".xls]表6'!a56")</f>
        <v>#REF!</v>
      </c>
      <c r="B56" s="1" t="e">
        <f ca="1">INDIRECT("'["&amp;公示01!#REF!&amp;".xls]表6'!B56")</f>
        <v>#REF!</v>
      </c>
      <c r="C56" s="1" t="e">
        <f ca="1">INDIRECT("'["&amp;公示01!#REF!&amp;".xls]表6'!c56")</f>
        <v>#REF!</v>
      </c>
      <c r="D56" s="1" t="e">
        <f ca="1">INDIRECT("'["&amp;公示01!#REF!&amp;".xls]表6'!d56")</f>
        <v>#REF!</v>
      </c>
      <c r="E56" s="1" t="e">
        <f ca="1">INDIRECT("'["&amp;公示01!#REF!&amp;".xls]表6'!e56")</f>
        <v>#REF!</v>
      </c>
      <c r="F56" s="1" t="e">
        <f ca="1">INDIRECT("'["&amp;公示01!#REF!&amp;".xls]表6'!f56")</f>
        <v>#REF!</v>
      </c>
      <c r="G56" t="e">
        <f ca="1">INDIRECT("'["&amp;公示01!#REF!&amp;".xls]表6'!g56")</f>
        <v>#REF!</v>
      </c>
      <c r="H56" t="e">
        <f ca="1">INDIRECT("'["&amp;公示01!#REF!&amp;".xls]表6'!h56")</f>
        <v>#REF!</v>
      </c>
      <c r="I56" t="e">
        <f ca="1">INDIRECT("'["&amp;公示01!#REF!&amp;".xls]表6'!i56")</f>
        <v>#REF!</v>
      </c>
      <c r="J56" t="e">
        <f ca="1">INDIRECT("'["&amp;公示01!#REF!&amp;".xls]表6'!j56")</f>
        <v>#REF!</v>
      </c>
      <c r="K56" t="e">
        <f ca="1">INDIRECT("'["&amp;公示01!#REF!&amp;".xls]表6'!k56")</f>
        <v>#REF!</v>
      </c>
      <c r="L56" t="e">
        <f ca="1">INDIRECT("'["&amp;公示01!#REF!&amp;".xls]表6'!l56")</f>
        <v>#REF!</v>
      </c>
    </row>
    <row r="57" spans="1:12" ht="14.25">
      <c r="A57" t="e">
        <f ca="1">INDIRECT("'["&amp;公示01!#REF!&amp;".xls]表6'!a57")</f>
        <v>#REF!</v>
      </c>
      <c r="B57" s="1" t="e">
        <f ca="1">INDIRECT("'["&amp;公示01!#REF!&amp;".xls]表6'!B57")</f>
        <v>#REF!</v>
      </c>
      <c r="C57" s="1" t="e">
        <f ca="1">INDIRECT("'["&amp;公示01!#REF!&amp;".xls]表6'!c57")</f>
        <v>#REF!</v>
      </c>
      <c r="D57" s="1" t="e">
        <f ca="1">INDIRECT("'["&amp;公示01!#REF!&amp;".xls]表6'!d57")</f>
        <v>#REF!</v>
      </c>
      <c r="E57" s="1" t="e">
        <f ca="1">INDIRECT("'["&amp;公示01!#REF!&amp;".xls]表6'!e57")</f>
        <v>#REF!</v>
      </c>
      <c r="F57" s="1" t="e">
        <f ca="1">INDIRECT("'["&amp;公示01!#REF!&amp;".xls]表6'!f57")</f>
        <v>#REF!</v>
      </c>
      <c r="G57" t="e">
        <f ca="1">INDIRECT("'["&amp;公示01!#REF!&amp;".xls]表6'!g57")</f>
        <v>#REF!</v>
      </c>
      <c r="H57" t="e">
        <f ca="1">INDIRECT("'["&amp;公示01!#REF!&amp;".xls]表6'!h57")</f>
        <v>#REF!</v>
      </c>
      <c r="I57" t="e">
        <f ca="1">INDIRECT("'["&amp;公示01!#REF!&amp;".xls]表6'!i57")</f>
        <v>#REF!</v>
      </c>
      <c r="J57" t="e">
        <f ca="1">INDIRECT("'["&amp;公示01!#REF!&amp;".xls]表6'!j57")</f>
        <v>#REF!</v>
      </c>
      <c r="K57" t="e">
        <f ca="1">INDIRECT("'["&amp;公示01!#REF!&amp;".xls]表6'!k57")</f>
        <v>#REF!</v>
      </c>
      <c r="L57" t="e">
        <f ca="1">INDIRECT("'["&amp;公示01!#REF!&amp;".xls]表6'!l57")</f>
        <v>#REF!</v>
      </c>
    </row>
    <row r="58" spans="1:12" ht="14.25">
      <c r="A58" t="e">
        <f ca="1">INDIRECT("'["&amp;公示01!#REF!&amp;".xls]表6'!a58")</f>
        <v>#REF!</v>
      </c>
      <c r="B58" s="1" t="e">
        <f ca="1">INDIRECT("'["&amp;公示01!#REF!&amp;".xls]表6'!B58")</f>
        <v>#REF!</v>
      </c>
      <c r="C58" s="1" t="e">
        <f ca="1">INDIRECT("'["&amp;公示01!#REF!&amp;".xls]表6'!c58")</f>
        <v>#REF!</v>
      </c>
      <c r="D58" s="1" t="e">
        <f ca="1">INDIRECT("'["&amp;公示01!#REF!&amp;".xls]表6'!d58")</f>
        <v>#REF!</v>
      </c>
      <c r="E58" s="1" t="e">
        <f ca="1">INDIRECT("'["&amp;公示01!#REF!&amp;".xls]表6'!e58")</f>
        <v>#REF!</v>
      </c>
      <c r="F58" s="1" t="e">
        <f ca="1">INDIRECT("'["&amp;公示01!#REF!&amp;".xls]表6'!f58")</f>
        <v>#REF!</v>
      </c>
      <c r="G58" t="e">
        <f ca="1">INDIRECT("'["&amp;公示01!#REF!&amp;".xls]表6'!g58")</f>
        <v>#REF!</v>
      </c>
      <c r="H58" t="e">
        <f ca="1">INDIRECT("'["&amp;公示01!#REF!&amp;".xls]表6'!h58")</f>
        <v>#REF!</v>
      </c>
      <c r="I58" t="e">
        <f ca="1">INDIRECT("'["&amp;公示01!#REF!&amp;".xls]表6'!i58")</f>
        <v>#REF!</v>
      </c>
      <c r="J58" t="e">
        <f ca="1">INDIRECT("'["&amp;公示01!#REF!&amp;".xls]表6'!j58")</f>
        <v>#REF!</v>
      </c>
      <c r="K58" t="e">
        <f ca="1">INDIRECT("'["&amp;公示01!#REF!&amp;".xls]表6'!k58")</f>
        <v>#REF!</v>
      </c>
      <c r="L58" t="e">
        <f ca="1">INDIRECT("'["&amp;公示01!#REF!&amp;".xls]表6'!l58")</f>
        <v>#REF!</v>
      </c>
    </row>
    <row r="59" spans="1:12" ht="14.25">
      <c r="A59" t="e">
        <f ca="1">INDIRECT("'["&amp;公示01!#REF!&amp;".xls]表6'!a59")</f>
        <v>#REF!</v>
      </c>
      <c r="B59" s="1" t="e">
        <f ca="1">INDIRECT("'["&amp;公示01!#REF!&amp;".xls]表6'!B59")</f>
        <v>#REF!</v>
      </c>
      <c r="C59" s="1" t="e">
        <f ca="1">INDIRECT("'["&amp;公示01!#REF!&amp;".xls]表6'!c59")</f>
        <v>#REF!</v>
      </c>
      <c r="D59" s="1" t="e">
        <f ca="1">INDIRECT("'["&amp;公示01!#REF!&amp;".xls]表6'!d59")</f>
        <v>#REF!</v>
      </c>
      <c r="E59" s="1" t="e">
        <f ca="1">INDIRECT("'["&amp;公示01!#REF!&amp;".xls]表6'!e59")</f>
        <v>#REF!</v>
      </c>
      <c r="F59" s="1" t="e">
        <f ca="1">INDIRECT("'["&amp;公示01!#REF!&amp;".xls]表6'!f59")</f>
        <v>#REF!</v>
      </c>
      <c r="G59" t="e">
        <f ca="1">INDIRECT("'["&amp;公示01!#REF!&amp;".xls]表6'!g59")</f>
        <v>#REF!</v>
      </c>
      <c r="H59" t="e">
        <f ca="1">INDIRECT("'["&amp;公示01!#REF!&amp;".xls]表6'!h59")</f>
        <v>#REF!</v>
      </c>
      <c r="I59" t="e">
        <f ca="1">INDIRECT("'["&amp;公示01!#REF!&amp;".xls]表6'!i59")</f>
        <v>#REF!</v>
      </c>
      <c r="J59" t="e">
        <f ca="1">INDIRECT("'["&amp;公示01!#REF!&amp;".xls]表6'!j59")</f>
        <v>#REF!</v>
      </c>
      <c r="K59" t="e">
        <f ca="1">INDIRECT("'["&amp;公示01!#REF!&amp;".xls]表6'!k59")</f>
        <v>#REF!</v>
      </c>
      <c r="L59" t="e">
        <f ca="1">INDIRECT("'["&amp;公示01!#REF!&amp;".xls]表6'!l59")</f>
        <v>#REF!</v>
      </c>
    </row>
    <row r="60" spans="1:12" ht="14.25">
      <c r="A60" t="e">
        <f ca="1">INDIRECT("'["&amp;公示01!#REF!&amp;".xls]表6'!a60")</f>
        <v>#REF!</v>
      </c>
      <c r="B60" s="1" t="e">
        <f ca="1">INDIRECT("'["&amp;公示01!#REF!&amp;".xls]表6'!B60")</f>
        <v>#REF!</v>
      </c>
      <c r="C60" s="1" t="e">
        <f ca="1">INDIRECT("'["&amp;公示01!#REF!&amp;".xls]表6'!c60")</f>
        <v>#REF!</v>
      </c>
      <c r="D60" s="1" t="e">
        <f ca="1">INDIRECT("'["&amp;公示01!#REF!&amp;".xls]表6'!d60")</f>
        <v>#REF!</v>
      </c>
      <c r="E60" s="1" t="e">
        <f ca="1">INDIRECT("'["&amp;公示01!#REF!&amp;".xls]表6'!e60")</f>
        <v>#REF!</v>
      </c>
      <c r="F60" s="1" t="e">
        <f ca="1">INDIRECT("'["&amp;公示01!#REF!&amp;".xls]表6'!f60")</f>
        <v>#REF!</v>
      </c>
      <c r="G60" t="e">
        <f ca="1">INDIRECT("'["&amp;公示01!#REF!&amp;".xls]表6'!g60")</f>
        <v>#REF!</v>
      </c>
      <c r="H60" t="e">
        <f ca="1">INDIRECT("'["&amp;公示01!#REF!&amp;".xls]表6'!h60")</f>
        <v>#REF!</v>
      </c>
      <c r="I60" t="e">
        <f ca="1">INDIRECT("'["&amp;公示01!#REF!&amp;".xls]表6'!i60")</f>
        <v>#REF!</v>
      </c>
      <c r="J60" t="e">
        <f ca="1">INDIRECT("'["&amp;公示01!#REF!&amp;".xls]表6'!j60")</f>
        <v>#REF!</v>
      </c>
      <c r="K60" t="e">
        <f ca="1">INDIRECT("'["&amp;公示01!#REF!&amp;".xls]表6'!k60")</f>
        <v>#REF!</v>
      </c>
      <c r="L60" t="e">
        <f ca="1">INDIRECT("'["&amp;公示01!#REF!&amp;".xls]表6'!l60")</f>
        <v>#REF!</v>
      </c>
    </row>
    <row r="61" spans="1:12" ht="14.25">
      <c r="A61" t="e">
        <f ca="1">INDIRECT("'["&amp;公示01!#REF!&amp;".xls]表6'!a61")</f>
        <v>#REF!</v>
      </c>
      <c r="B61" s="1" t="e">
        <f ca="1">INDIRECT("'["&amp;公示01!#REF!&amp;".xls]表6'!B61")</f>
        <v>#REF!</v>
      </c>
      <c r="C61" s="1" t="e">
        <f ca="1">INDIRECT("'["&amp;公示01!#REF!&amp;".xls]表6'!c61")</f>
        <v>#REF!</v>
      </c>
      <c r="D61" s="1" t="e">
        <f ca="1">INDIRECT("'["&amp;公示01!#REF!&amp;".xls]表6'!d61")</f>
        <v>#REF!</v>
      </c>
      <c r="E61" s="1" t="e">
        <f ca="1">INDIRECT("'["&amp;公示01!#REF!&amp;".xls]表6'!e61")</f>
        <v>#REF!</v>
      </c>
      <c r="F61" s="1" t="e">
        <f ca="1">INDIRECT("'["&amp;公示01!#REF!&amp;".xls]表6'!f61")</f>
        <v>#REF!</v>
      </c>
      <c r="G61" t="e">
        <f ca="1">INDIRECT("'["&amp;公示01!#REF!&amp;".xls]表6'!g61")</f>
        <v>#REF!</v>
      </c>
      <c r="H61" t="e">
        <f ca="1">INDIRECT("'["&amp;公示01!#REF!&amp;".xls]表6'!h61")</f>
        <v>#REF!</v>
      </c>
      <c r="I61" t="e">
        <f ca="1">INDIRECT("'["&amp;公示01!#REF!&amp;".xls]表6'!i61")</f>
        <v>#REF!</v>
      </c>
      <c r="J61" t="e">
        <f ca="1">INDIRECT("'["&amp;公示01!#REF!&amp;".xls]表6'!j61")</f>
        <v>#REF!</v>
      </c>
      <c r="K61" t="e">
        <f ca="1">INDIRECT("'["&amp;公示01!#REF!&amp;".xls]表6'!k61")</f>
        <v>#REF!</v>
      </c>
      <c r="L61" t="e">
        <f ca="1">INDIRECT("'["&amp;公示01!#REF!&amp;".xls]表6'!l61")</f>
        <v>#REF!</v>
      </c>
    </row>
    <row r="62" spans="1:12" ht="14.25">
      <c r="A62" t="e">
        <f ca="1">INDIRECT("'["&amp;公示01!#REF!&amp;".xls]表6'!a62")</f>
        <v>#REF!</v>
      </c>
      <c r="B62" s="1" t="e">
        <f ca="1">INDIRECT("'["&amp;公示01!#REF!&amp;".xls]表6'!B62")</f>
        <v>#REF!</v>
      </c>
      <c r="C62" s="1" t="e">
        <f ca="1">INDIRECT("'["&amp;公示01!#REF!&amp;".xls]表6'!c62")</f>
        <v>#REF!</v>
      </c>
      <c r="D62" s="1" t="e">
        <f ca="1">INDIRECT("'["&amp;公示01!#REF!&amp;".xls]表6'!d62")</f>
        <v>#REF!</v>
      </c>
      <c r="E62" s="1" t="e">
        <f ca="1">INDIRECT("'["&amp;公示01!#REF!&amp;".xls]表6'!e62")</f>
        <v>#REF!</v>
      </c>
      <c r="F62" s="1" t="e">
        <f ca="1">INDIRECT("'["&amp;公示01!#REF!&amp;".xls]表6'!f62")</f>
        <v>#REF!</v>
      </c>
      <c r="G62" t="e">
        <f ca="1">INDIRECT("'["&amp;公示01!#REF!&amp;".xls]表6'!g62")</f>
        <v>#REF!</v>
      </c>
      <c r="H62" t="e">
        <f ca="1">INDIRECT("'["&amp;公示01!#REF!&amp;".xls]表6'!h62")</f>
        <v>#REF!</v>
      </c>
      <c r="I62" t="e">
        <f ca="1">INDIRECT("'["&amp;公示01!#REF!&amp;".xls]表6'!i62")</f>
        <v>#REF!</v>
      </c>
      <c r="J62" t="e">
        <f ca="1">INDIRECT("'["&amp;公示01!#REF!&amp;".xls]表6'!j62")</f>
        <v>#REF!</v>
      </c>
      <c r="K62" t="e">
        <f ca="1">INDIRECT("'["&amp;公示01!#REF!&amp;".xls]表6'!k62")</f>
        <v>#REF!</v>
      </c>
      <c r="L62" t="e">
        <f ca="1">INDIRECT("'["&amp;公示01!#REF!&amp;".xls]表6'!l62")</f>
        <v>#REF!</v>
      </c>
    </row>
    <row r="63" spans="1:12" ht="14.25">
      <c r="A63" t="e">
        <f ca="1">INDIRECT("'["&amp;公示01!#REF!&amp;".xls]表6'!a63")</f>
        <v>#REF!</v>
      </c>
      <c r="B63" s="1" t="e">
        <f ca="1">INDIRECT("'["&amp;公示01!#REF!&amp;".xls]表6'!B63")</f>
        <v>#REF!</v>
      </c>
      <c r="C63" s="1" t="e">
        <f ca="1">INDIRECT("'["&amp;公示01!#REF!&amp;".xls]表6'!c63")</f>
        <v>#REF!</v>
      </c>
      <c r="D63" s="1" t="e">
        <f ca="1">INDIRECT("'["&amp;公示01!#REF!&amp;".xls]表6'!d63")</f>
        <v>#REF!</v>
      </c>
      <c r="E63" s="1" t="e">
        <f ca="1">INDIRECT("'["&amp;公示01!#REF!&amp;".xls]表6'!e63")</f>
        <v>#REF!</v>
      </c>
      <c r="F63" s="1" t="e">
        <f ca="1">INDIRECT("'["&amp;公示01!#REF!&amp;".xls]表6'!f63")</f>
        <v>#REF!</v>
      </c>
      <c r="G63" t="e">
        <f ca="1">INDIRECT("'["&amp;公示01!#REF!&amp;".xls]表6'!g63")</f>
        <v>#REF!</v>
      </c>
      <c r="H63" t="e">
        <f ca="1">INDIRECT("'["&amp;公示01!#REF!&amp;".xls]表6'!h63")</f>
        <v>#REF!</v>
      </c>
      <c r="I63" t="e">
        <f ca="1">INDIRECT("'["&amp;公示01!#REF!&amp;".xls]表6'!i63")</f>
        <v>#REF!</v>
      </c>
      <c r="J63" t="e">
        <f ca="1">INDIRECT("'["&amp;公示01!#REF!&amp;".xls]表6'!j63")</f>
        <v>#REF!</v>
      </c>
      <c r="K63" t="e">
        <f ca="1">INDIRECT("'["&amp;公示01!#REF!&amp;".xls]表6'!k63")</f>
        <v>#REF!</v>
      </c>
      <c r="L63" t="e">
        <f ca="1">INDIRECT("'["&amp;公示01!#REF!&amp;".xls]表6'!l63")</f>
        <v>#REF!</v>
      </c>
    </row>
    <row r="64" spans="1:12" ht="14.25">
      <c r="A64" t="e">
        <f ca="1">INDIRECT("'["&amp;公示01!#REF!&amp;".xls]表6'!a64")</f>
        <v>#REF!</v>
      </c>
      <c r="B64" s="1" t="e">
        <f ca="1">INDIRECT("'["&amp;公示01!#REF!&amp;".xls]表6'!B64")</f>
        <v>#REF!</v>
      </c>
      <c r="C64" s="1" t="e">
        <f ca="1">INDIRECT("'["&amp;公示01!#REF!&amp;".xls]表6'!c64")</f>
        <v>#REF!</v>
      </c>
      <c r="D64" s="1" t="e">
        <f ca="1">INDIRECT("'["&amp;公示01!#REF!&amp;".xls]表6'!d64")</f>
        <v>#REF!</v>
      </c>
      <c r="E64" s="1" t="e">
        <f ca="1">INDIRECT("'["&amp;公示01!#REF!&amp;".xls]表6'!e64")</f>
        <v>#REF!</v>
      </c>
      <c r="F64" s="1" t="e">
        <f ca="1">INDIRECT("'["&amp;公示01!#REF!&amp;".xls]表6'!f64")</f>
        <v>#REF!</v>
      </c>
      <c r="G64" t="e">
        <f ca="1">INDIRECT("'["&amp;公示01!#REF!&amp;".xls]表6'!g64")</f>
        <v>#REF!</v>
      </c>
      <c r="H64" t="e">
        <f ca="1">INDIRECT("'["&amp;公示01!#REF!&amp;".xls]表6'!h64")</f>
        <v>#REF!</v>
      </c>
      <c r="I64" t="e">
        <f ca="1">INDIRECT("'["&amp;公示01!#REF!&amp;".xls]表6'!i64")</f>
        <v>#REF!</v>
      </c>
      <c r="J64" t="e">
        <f ca="1">INDIRECT("'["&amp;公示01!#REF!&amp;".xls]表6'!j64")</f>
        <v>#REF!</v>
      </c>
      <c r="K64" t="e">
        <f ca="1">INDIRECT("'["&amp;公示01!#REF!&amp;".xls]表6'!k64")</f>
        <v>#REF!</v>
      </c>
      <c r="L64" t="e">
        <f ca="1">INDIRECT("'["&amp;公示01!#REF!&amp;".xls]表6'!l64")</f>
        <v>#REF!</v>
      </c>
    </row>
    <row r="65" spans="1:12" ht="14.25">
      <c r="A65" t="e">
        <f ca="1">INDIRECT("'["&amp;公示01!#REF!&amp;".xls]表6'!a65")</f>
        <v>#REF!</v>
      </c>
      <c r="B65" s="1" t="e">
        <f ca="1">INDIRECT("'["&amp;公示01!#REF!&amp;".xls]表6'!B65")</f>
        <v>#REF!</v>
      </c>
      <c r="C65" s="1" t="e">
        <f ca="1">INDIRECT("'["&amp;公示01!#REF!&amp;".xls]表6'!c65")</f>
        <v>#REF!</v>
      </c>
      <c r="D65" s="1" t="e">
        <f ca="1">INDIRECT("'["&amp;公示01!#REF!&amp;".xls]表6'!d65")</f>
        <v>#REF!</v>
      </c>
      <c r="E65" s="1" t="e">
        <f ca="1">INDIRECT("'["&amp;公示01!#REF!&amp;".xls]表6'!e65")</f>
        <v>#REF!</v>
      </c>
      <c r="F65" s="1" t="e">
        <f ca="1">INDIRECT("'["&amp;公示01!#REF!&amp;".xls]表6'!f65")</f>
        <v>#REF!</v>
      </c>
      <c r="G65" t="e">
        <f ca="1">INDIRECT("'["&amp;公示01!#REF!&amp;".xls]表6'!g65")</f>
        <v>#REF!</v>
      </c>
      <c r="H65" t="e">
        <f ca="1">INDIRECT("'["&amp;公示01!#REF!&amp;".xls]表6'!h65")</f>
        <v>#REF!</v>
      </c>
      <c r="I65" t="e">
        <f ca="1">INDIRECT("'["&amp;公示01!#REF!&amp;".xls]表6'!i65")</f>
        <v>#REF!</v>
      </c>
      <c r="J65" t="e">
        <f ca="1">INDIRECT("'["&amp;公示01!#REF!&amp;".xls]表6'!j65")</f>
        <v>#REF!</v>
      </c>
      <c r="K65" t="e">
        <f ca="1">INDIRECT("'["&amp;公示01!#REF!&amp;".xls]表6'!k65")</f>
        <v>#REF!</v>
      </c>
      <c r="L65" t="e">
        <f ca="1">INDIRECT("'["&amp;公示01!#REF!&amp;".xls]表6'!l65")</f>
        <v>#REF!</v>
      </c>
    </row>
    <row r="66" spans="1:12" ht="14.25">
      <c r="A66" t="e">
        <f ca="1">INDIRECT("'["&amp;公示01!#REF!&amp;".xls]表6'!a66")</f>
        <v>#REF!</v>
      </c>
      <c r="B66" s="1" t="e">
        <f ca="1">INDIRECT("'["&amp;公示01!#REF!&amp;".xls]表6'!B66")</f>
        <v>#REF!</v>
      </c>
      <c r="C66" s="1" t="e">
        <f ca="1">INDIRECT("'["&amp;公示01!#REF!&amp;".xls]表6'!c66")</f>
        <v>#REF!</v>
      </c>
      <c r="D66" s="1" t="e">
        <f ca="1">INDIRECT("'["&amp;公示01!#REF!&amp;".xls]表6'!d66")</f>
        <v>#REF!</v>
      </c>
      <c r="E66" s="1" t="e">
        <f ca="1">INDIRECT("'["&amp;公示01!#REF!&amp;".xls]表6'!e66")</f>
        <v>#REF!</v>
      </c>
      <c r="F66" s="1" t="e">
        <f ca="1">INDIRECT("'["&amp;公示01!#REF!&amp;".xls]表6'!f66")</f>
        <v>#REF!</v>
      </c>
      <c r="G66" t="e">
        <f ca="1">INDIRECT("'["&amp;公示01!#REF!&amp;".xls]表6'!g66")</f>
        <v>#REF!</v>
      </c>
      <c r="H66" t="e">
        <f ca="1">INDIRECT("'["&amp;公示01!#REF!&amp;".xls]表6'!h66")</f>
        <v>#REF!</v>
      </c>
      <c r="I66" t="e">
        <f ca="1">INDIRECT("'["&amp;公示01!#REF!&amp;".xls]表6'!i66")</f>
        <v>#REF!</v>
      </c>
      <c r="J66" t="e">
        <f ca="1">INDIRECT("'["&amp;公示01!#REF!&amp;".xls]表6'!j66")</f>
        <v>#REF!</v>
      </c>
      <c r="K66" t="e">
        <f ca="1">INDIRECT("'["&amp;公示01!#REF!&amp;".xls]表6'!k66")</f>
        <v>#REF!</v>
      </c>
      <c r="L66" t="e">
        <f ca="1">INDIRECT("'["&amp;公示01!#REF!&amp;".xls]表6'!l66")</f>
        <v>#REF!</v>
      </c>
    </row>
    <row r="67" spans="1:12" ht="14.25">
      <c r="A67" t="e">
        <f ca="1">INDIRECT("'["&amp;公示01!#REF!&amp;".xls]表6'!a67")</f>
        <v>#REF!</v>
      </c>
      <c r="B67" s="1" t="e">
        <f ca="1">INDIRECT("'["&amp;公示01!#REF!&amp;".xls]表6'!B67")</f>
        <v>#REF!</v>
      </c>
      <c r="C67" s="1" t="e">
        <f ca="1">INDIRECT("'["&amp;公示01!#REF!&amp;".xls]表6'!c67")</f>
        <v>#REF!</v>
      </c>
      <c r="D67" s="1" t="e">
        <f ca="1">INDIRECT("'["&amp;公示01!#REF!&amp;".xls]表6'!d67")</f>
        <v>#REF!</v>
      </c>
      <c r="E67" s="1" t="e">
        <f ca="1">INDIRECT("'["&amp;公示01!#REF!&amp;".xls]表6'!e67")</f>
        <v>#REF!</v>
      </c>
      <c r="F67" s="1" t="e">
        <f ca="1">INDIRECT("'["&amp;公示01!#REF!&amp;".xls]表6'!f67")</f>
        <v>#REF!</v>
      </c>
      <c r="G67" t="e">
        <f ca="1">INDIRECT("'["&amp;公示01!#REF!&amp;".xls]表6'!g67")</f>
        <v>#REF!</v>
      </c>
      <c r="H67" t="e">
        <f ca="1">INDIRECT("'["&amp;公示01!#REF!&amp;".xls]表6'!h67")</f>
        <v>#REF!</v>
      </c>
      <c r="I67" t="e">
        <f ca="1">INDIRECT("'["&amp;公示01!#REF!&amp;".xls]表6'!i67")</f>
        <v>#REF!</v>
      </c>
      <c r="J67" t="e">
        <f ca="1">INDIRECT("'["&amp;公示01!#REF!&amp;".xls]表6'!j67")</f>
        <v>#REF!</v>
      </c>
      <c r="K67" t="e">
        <f ca="1">INDIRECT("'["&amp;公示01!#REF!&amp;".xls]表6'!k67")</f>
        <v>#REF!</v>
      </c>
      <c r="L67" t="e">
        <f ca="1">INDIRECT("'["&amp;公示01!#REF!&amp;".xls]表6'!l67")</f>
        <v>#REF!</v>
      </c>
    </row>
    <row r="68" spans="1:12" ht="14.25">
      <c r="A68" t="e">
        <f ca="1">INDIRECT("'["&amp;公示01!#REF!&amp;".xls]表6'!a68")</f>
        <v>#REF!</v>
      </c>
      <c r="B68" s="1" t="e">
        <f ca="1">INDIRECT("'["&amp;公示01!#REF!&amp;".xls]表6'!B68")</f>
        <v>#REF!</v>
      </c>
      <c r="C68" s="1" t="e">
        <f ca="1">INDIRECT("'["&amp;公示01!#REF!&amp;".xls]表6'!c68")</f>
        <v>#REF!</v>
      </c>
      <c r="D68" s="1" t="e">
        <f ca="1">INDIRECT("'["&amp;公示01!#REF!&amp;".xls]表6'!d68")</f>
        <v>#REF!</v>
      </c>
      <c r="E68" s="1" t="e">
        <f ca="1">INDIRECT("'["&amp;公示01!#REF!&amp;".xls]表6'!e68")</f>
        <v>#REF!</v>
      </c>
      <c r="F68" s="1" t="e">
        <f ca="1">INDIRECT("'["&amp;公示01!#REF!&amp;".xls]表6'!f68")</f>
        <v>#REF!</v>
      </c>
      <c r="G68" t="e">
        <f ca="1">INDIRECT("'["&amp;公示01!#REF!&amp;".xls]表6'!g68")</f>
        <v>#REF!</v>
      </c>
      <c r="H68" t="e">
        <f ca="1">INDIRECT("'["&amp;公示01!#REF!&amp;".xls]表6'!h68")</f>
        <v>#REF!</v>
      </c>
      <c r="I68" t="e">
        <f ca="1">INDIRECT("'["&amp;公示01!#REF!&amp;".xls]表6'!i68")</f>
        <v>#REF!</v>
      </c>
      <c r="J68" t="e">
        <f ca="1">INDIRECT("'["&amp;公示01!#REF!&amp;".xls]表6'!j68")</f>
        <v>#REF!</v>
      </c>
      <c r="K68" t="e">
        <f ca="1">INDIRECT("'["&amp;公示01!#REF!&amp;".xls]表6'!k68")</f>
        <v>#REF!</v>
      </c>
      <c r="L68" t="e">
        <f ca="1">INDIRECT("'["&amp;公示01!#REF!&amp;".xls]表6'!l68")</f>
        <v>#REF!</v>
      </c>
    </row>
    <row r="69" spans="1:12" ht="14.25">
      <c r="A69" t="e">
        <f ca="1">INDIRECT("'["&amp;公示01!#REF!&amp;".xls]表6'!a69")</f>
        <v>#REF!</v>
      </c>
      <c r="B69" s="1" t="e">
        <f ca="1">INDIRECT("'["&amp;公示01!#REF!&amp;".xls]表6'!B69")</f>
        <v>#REF!</v>
      </c>
      <c r="C69" s="1" t="e">
        <f ca="1">INDIRECT("'["&amp;公示01!#REF!&amp;".xls]表6'!c69")</f>
        <v>#REF!</v>
      </c>
      <c r="D69" s="1" t="e">
        <f ca="1">INDIRECT("'["&amp;公示01!#REF!&amp;".xls]表6'!d69")</f>
        <v>#REF!</v>
      </c>
      <c r="E69" s="1" t="e">
        <f ca="1">INDIRECT("'["&amp;公示01!#REF!&amp;".xls]表6'!e69")</f>
        <v>#REF!</v>
      </c>
      <c r="F69" s="1" t="e">
        <f ca="1">INDIRECT("'["&amp;公示01!#REF!&amp;".xls]表6'!f69")</f>
        <v>#REF!</v>
      </c>
      <c r="G69" t="e">
        <f ca="1">INDIRECT("'["&amp;公示01!#REF!&amp;".xls]表6'!g69")</f>
        <v>#REF!</v>
      </c>
      <c r="H69" t="e">
        <f ca="1">INDIRECT("'["&amp;公示01!#REF!&amp;".xls]表6'!h69")</f>
        <v>#REF!</v>
      </c>
      <c r="I69" t="e">
        <f ca="1">INDIRECT("'["&amp;公示01!#REF!&amp;".xls]表6'!i69")</f>
        <v>#REF!</v>
      </c>
      <c r="J69" t="e">
        <f ca="1">INDIRECT("'["&amp;公示01!#REF!&amp;".xls]表6'!j69")</f>
        <v>#REF!</v>
      </c>
      <c r="K69" t="e">
        <f ca="1">INDIRECT("'["&amp;公示01!#REF!&amp;".xls]表6'!k69")</f>
        <v>#REF!</v>
      </c>
      <c r="L69" t="e">
        <f ca="1">INDIRECT("'["&amp;公示01!#REF!&amp;".xls]表6'!l69")</f>
        <v>#REF!</v>
      </c>
    </row>
    <row r="70" spans="1:12" ht="14.25">
      <c r="A70" t="e">
        <f ca="1">INDIRECT("'["&amp;公示01!#REF!&amp;".xls]表6'!a70")</f>
        <v>#REF!</v>
      </c>
      <c r="B70" s="1" t="e">
        <f ca="1">INDIRECT("'["&amp;公示01!#REF!&amp;".xls]表6'!B70")</f>
        <v>#REF!</v>
      </c>
      <c r="C70" s="1" t="e">
        <f ca="1">INDIRECT("'["&amp;公示01!#REF!&amp;".xls]表6'!c70")</f>
        <v>#REF!</v>
      </c>
      <c r="D70" s="1" t="e">
        <f ca="1">INDIRECT("'["&amp;公示01!#REF!&amp;".xls]表6'!d70")</f>
        <v>#REF!</v>
      </c>
      <c r="E70" s="1" t="e">
        <f ca="1">INDIRECT("'["&amp;公示01!#REF!&amp;".xls]表6'!e70")</f>
        <v>#REF!</v>
      </c>
      <c r="F70" s="1" t="e">
        <f ca="1">INDIRECT("'["&amp;公示01!#REF!&amp;".xls]表6'!f70")</f>
        <v>#REF!</v>
      </c>
      <c r="G70" t="e">
        <f ca="1">INDIRECT("'["&amp;公示01!#REF!&amp;".xls]表6'!g70")</f>
        <v>#REF!</v>
      </c>
      <c r="H70" t="e">
        <f ca="1">INDIRECT("'["&amp;公示01!#REF!&amp;".xls]表6'!h70")</f>
        <v>#REF!</v>
      </c>
      <c r="I70" t="e">
        <f ca="1">INDIRECT("'["&amp;公示01!#REF!&amp;".xls]表6'!i70")</f>
        <v>#REF!</v>
      </c>
      <c r="J70" t="e">
        <f ca="1">INDIRECT("'["&amp;公示01!#REF!&amp;".xls]表6'!j70")</f>
        <v>#REF!</v>
      </c>
      <c r="K70" t="e">
        <f ca="1">INDIRECT("'["&amp;公示01!#REF!&amp;".xls]表6'!k70")</f>
        <v>#REF!</v>
      </c>
      <c r="L70" t="e">
        <f ca="1">INDIRECT("'["&amp;公示01!#REF!&amp;".xls]表6'!l70")</f>
        <v>#REF!</v>
      </c>
    </row>
    <row r="71" spans="1:12" ht="14.25">
      <c r="A71" t="e">
        <f ca="1">INDIRECT("'["&amp;公示01!#REF!&amp;".xls]表6'!a71")</f>
        <v>#REF!</v>
      </c>
      <c r="B71" s="1" t="e">
        <f ca="1">INDIRECT("'["&amp;公示01!#REF!&amp;".xls]表6'!B71")</f>
        <v>#REF!</v>
      </c>
      <c r="C71" s="1" t="e">
        <f ca="1">INDIRECT("'["&amp;公示01!#REF!&amp;".xls]表6'!c71")</f>
        <v>#REF!</v>
      </c>
      <c r="D71" s="1" t="e">
        <f ca="1">INDIRECT("'["&amp;公示01!#REF!&amp;".xls]表6'!d71")</f>
        <v>#REF!</v>
      </c>
      <c r="E71" s="1" t="e">
        <f ca="1">INDIRECT("'["&amp;公示01!#REF!&amp;".xls]表6'!e71")</f>
        <v>#REF!</v>
      </c>
      <c r="F71" s="1" t="e">
        <f ca="1">INDIRECT("'["&amp;公示01!#REF!&amp;".xls]表6'!f71")</f>
        <v>#REF!</v>
      </c>
      <c r="G71" t="e">
        <f ca="1">INDIRECT("'["&amp;公示01!#REF!&amp;".xls]表6'!g71")</f>
        <v>#REF!</v>
      </c>
      <c r="H71" t="e">
        <f ca="1">INDIRECT("'["&amp;公示01!#REF!&amp;".xls]表6'!h71")</f>
        <v>#REF!</v>
      </c>
      <c r="I71" t="e">
        <f ca="1">INDIRECT("'["&amp;公示01!#REF!&amp;".xls]表6'!i71")</f>
        <v>#REF!</v>
      </c>
      <c r="J71" t="e">
        <f ca="1">INDIRECT("'["&amp;公示01!#REF!&amp;".xls]表6'!j71")</f>
        <v>#REF!</v>
      </c>
      <c r="K71" t="e">
        <f ca="1">INDIRECT("'["&amp;公示01!#REF!&amp;".xls]表6'!k71")</f>
        <v>#REF!</v>
      </c>
      <c r="L71" t="e">
        <f ca="1">INDIRECT("'["&amp;公示01!#REF!&amp;".xls]表6'!l71")</f>
        <v>#REF!</v>
      </c>
    </row>
    <row r="72" spans="1:12" ht="14.25">
      <c r="A72" t="e">
        <f ca="1">INDIRECT("'["&amp;公示01!#REF!&amp;".xls]表6'!a72")</f>
        <v>#REF!</v>
      </c>
      <c r="B72" s="1" t="e">
        <f ca="1">INDIRECT("'["&amp;公示01!#REF!&amp;".xls]表6'!B72")</f>
        <v>#REF!</v>
      </c>
      <c r="C72" s="1" t="e">
        <f ca="1">INDIRECT("'["&amp;公示01!#REF!&amp;".xls]表6'!c72")</f>
        <v>#REF!</v>
      </c>
      <c r="D72" s="1" t="e">
        <f ca="1">INDIRECT("'["&amp;公示01!#REF!&amp;".xls]表6'!d72")</f>
        <v>#REF!</v>
      </c>
      <c r="E72" s="1" t="e">
        <f ca="1">INDIRECT("'["&amp;公示01!#REF!&amp;".xls]表6'!e72")</f>
        <v>#REF!</v>
      </c>
      <c r="F72" s="1" t="e">
        <f ca="1">INDIRECT("'["&amp;公示01!#REF!&amp;".xls]表6'!f72")</f>
        <v>#REF!</v>
      </c>
      <c r="G72" t="e">
        <f ca="1">INDIRECT("'["&amp;公示01!#REF!&amp;".xls]表6'!g72")</f>
        <v>#REF!</v>
      </c>
      <c r="H72" t="e">
        <f ca="1">INDIRECT("'["&amp;公示01!#REF!&amp;".xls]表6'!h72")</f>
        <v>#REF!</v>
      </c>
      <c r="I72" t="e">
        <f ca="1">INDIRECT("'["&amp;公示01!#REF!&amp;".xls]表6'!i72")</f>
        <v>#REF!</v>
      </c>
      <c r="J72" t="e">
        <f ca="1">INDIRECT("'["&amp;公示01!#REF!&amp;".xls]表6'!j72")</f>
        <v>#REF!</v>
      </c>
      <c r="K72" t="e">
        <f ca="1">INDIRECT("'["&amp;公示01!#REF!&amp;".xls]表6'!k72")</f>
        <v>#REF!</v>
      </c>
      <c r="L72" t="e">
        <f ca="1">INDIRECT("'["&amp;公示01!#REF!&amp;".xls]表6'!l72")</f>
        <v>#REF!</v>
      </c>
    </row>
    <row r="73" spans="1:12" ht="14.25">
      <c r="A73" t="e">
        <f ca="1">INDIRECT("'["&amp;公示01!#REF!&amp;".xls]表6'!a73")</f>
        <v>#REF!</v>
      </c>
      <c r="B73" s="1" t="e">
        <f ca="1">INDIRECT("'["&amp;公示01!#REF!&amp;".xls]表6'!B73")</f>
        <v>#REF!</v>
      </c>
      <c r="C73" s="1" t="e">
        <f ca="1">INDIRECT("'["&amp;公示01!#REF!&amp;".xls]表6'!c73")</f>
        <v>#REF!</v>
      </c>
      <c r="D73" s="1" t="e">
        <f ca="1">INDIRECT("'["&amp;公示01!#REF!&amp;".xls]表6'!d73")</f>
        <v>#REF!</v>
      </c>
      <c r="E73" s="1" t="e">
        <f ca="1">INDIRECT("'["&amp;公示01!#REF!&amp;".xls]表6'!e73")</f>
        <v>#REF!</v>
      </c>
      <c r="F73" s="1" t="e">
        <f ca="1">INDIRECT("'["&amp;公示01!#REF!&amp;".xls]表6'!f73")</f>
        <v>#REF!</v>
      </c>
      <c r="G73" t="e">
        <f ca="1">INDIRECT("'["&amp;公示01!#REF!&amp;".xls]表6'!g73")</f>
        <v>#REF!</v>
      </c>
      <c r="H73" t="e">
        <f ca="1">INDIRECT("'["&amp;公示01!#REF!&amp;".xls]表6'!h73")</f>
        <v>#REF!</v>
      </c>
      <c r="I73" t="e">
        <f ca="1">INDIRECT("'["&amp;公示01!#REF!&amp;".xls]表6'!i73")</f>
        <v>#REF!</v>
      </c>
      <c r="J73" t="e">
        <f ca="1">INDIRECT("'["&amp;公示01!#REF!&amp;".xls]表6'!j73")</f>
        <v>#REF!</v>
      </c>
      <c r="K73" t="e">
        <f ca="1">INDIRECT("'["&amp;公示01!#REF!&amp;".xls]表6'!k73")</f>
        <v>#REF!</v>
      </c>
      <c r="L73" t="e">
        <f ca="1">INDIRECT("'["&amp;公示01!#REF!&amp;".xls]表6'!l73")</f>
        <v>#REF!</v>
      </c>
    </row>
    <row r="74" spans="1:12" ht="14.25">
      <c r="A74" t="e">
        <f ca="1">INDIRECT("'["&amp;公示01!#REF!&amp;".xls]表6'!a74")</f>
        <v>#REF!</v>
      </c>
      <c r="B74" s="1" t="e">
        <f ca="1">INDIRECT("'["&amp;公示01!#REF!&amp;".xls]表6'!B74")</f>
        <v>#REF!</v>
      </c>
      <c r="C74" s="1" t="e">
        <f ca="1">INDIRECT("'["&amp;公示01!#REF!&amp;".xls]表6'!c74")</f>
        <v>#REF!</v>
      </c>
      <c r="D74" s="1" t="e">
        <f ca="1">INDIRECT("'["&amp;公示01!#REF!&amp;".xls]表6'!d74")</f>
        <v>#REF!</v>
      </c>
      <c r="E74" s="1" t="e">
        <f ca="1">INDIRECT("'["&amp;公示01!#REF!&amp;".xls]表6'!e74")</f>
        <v>#REF!</v>
      </c>
      <c r="F74" s="1" t="e">
        <f ca="1">INDIRECT("'["&amp;公示01!#REF!&amp;".xls]表6'!f74")</f>
        <v>#REF!</v>
      </c>
      <c r="G74" t="e">
        <f ca="1">INDIRECT("'["&amp;公示01!#REF!&amp;".xls]表6'!g74")</f>
        <v>#REF!</v>
      </c>
      <c r="H74" t="e">
        <f ca="1">INDIRECT("'["&amp;公示01!#REF!&amp;".xls]表6'!h74")</f>
        <v>#REF!</v>
      </c>
      <c r="I74" t="e">
        <f ca="1">INDIRECT("'["&amp;公示01!#REF!&amp;".xls]表6'!i74")</f>
        <v>#REF!</v>
      </c>
      <c r="J74" t="e">
        <f ca="1">INDIRECT("'["&amp;公示01!#REF!&amp;".xls]表6'!j74")</f>
        <v>#REF!</v>
      </c>
      <c r="K74" t="e">
        <f ca="1">INDIRECT("'["&amp;公示01!#REF!&amp;".xls]表6'!k74")</f>
        <v>#REF!</v>
      </c>
      <c r="L74" t="e">
        <f ca="1">INDIRECT("'["&amp;公示01!#REF!&amp;".xls]表6'!l74")</f>
        <v>#REF!</v>
      </c>
    </row>
    <row r="75" spans="1:12" ht="14.25">
      <c r="A75" t="e">
        <f ca="1">INDIRECT("'["&amp;公示01!#REF!&amp;".xls]表6'!a75")</f>
        <v>#REF!</v>
      </c>
      <c r="B75" s="1" t="e">
        <f ca="1">INDIRECT("'["&amp;公示01!#REF!&amp;".xls]表6'!B75")</f>
        <v>#REF!</v>
      </c>
      <c r="C75" s="1" t="e">
        <f ca="1">INDIRECT("'["&amp;公示01!#REF!&amp;".xls]表6'!c75")</f>
        <v>#REF!</v>
      </c>
      <c r="D75" s="1" t="e">
        <f ca="1">INDIRECT("'["&amp;公示01!#REF!&amp;".xls]表6'!d75")</f>
        <v>#REF!</v>
      </c>
      <c r="E75" s="1" t="e">
        <f ca="1">INDIRECT("'["&amp;公示01!#REF!&amp;".xls]表6'!e75")</f>
        <v>#REF!</v>
      </c>
      <c r="F75" s="1" t="e">
        <f ca="1">INDIRECT("'["&amp;公示01!#REF!&amp;".xls]表6'!f75")</f>
        <v>#REF!</v>
      </c>
      <c r="G75" t="e">
        <f ca="1">INDIRECT("'["&amp;公示01!#REF!&amp;".xls]表6'!g75")</f>
        <v>#REF!</v>
      </c>
      <c r="H75" t="e">
        <f ca="1">INDIRECT("'["&amp;公示01!#REF!&amp;".xls]表6'!h75")</f>
        <v>#REF!</v>
      </c>
      <c r="I75" t="e">
        <f ca="1">INDIRECT("'["&amp;公示01!#REF!&amp;".xls]表6'!i75")</f>
        <v>#REF!</v>
      </c>
      <c r="J75" t="e">
        <f ca="1">INDIRECT("'["&amp;公示01!#REF!&amp;".xls]表6'!j75")</f>
        <v>#REF!</v>
      </c>
      <c r="K75" t="e">
        <f ca="1">INDIRECT("'["&amp;公示01!#REF!&amp;".xls]表6'!k75")</f>
        <v>#REF!</v>
      </c>
      <c r="L75" t="e">
        <f ca="1">INDIRECT("'["&amp;公示01!#REF!&amp;".xls]表6'!l75")</f>
        <v>#REF!</v>
      </c>
    </row>
    <row r="76" spans="1:12" ht="14.25">
      <c r="A76" t="e">
        <f ca="1">INDIRECT("'["&amp;公示01!#REF!&amp;".xls]表6'!a76")</f>
        <v>#REF!</v>
      </c>
      <c r="B76" s="1" t="e">
        <f ca="1">INDIRECT("'["&amp;公示01!#REF!&amp;".xls]表6'!B76")</f>
        <v>#REF!</v>
      </c>
      <c r="C76" s="1" t="e">
        <f ca="1">INDIRECT("'["&amp;公示01!#REF!&amp;".xls]表6'!c76")</f>
        <v>#REF!</v>
      </c>
      <c r="D76" s="1" t="e">
        <f ca="1">INDIRECT("'["&amp;公示01!#REF!&amp;".xls]表6'!d76")</f>
        <v>#REF!</v>
      </c>
      <c r="E76" s="1" t="e">
        <f ca="1">INDIRECT("'["&amp;公示01!#REF!&amp;".xls]表6'!e76")</f>
        <v>#REF!</v>
      </c>
      <c r="F76" s="1" t="e">
        <f ca="1">INDIRECT("'["&amp;公示01!#REF!&amp;".xls]表6'!f76")</f>
        <v>#REF!</v>
      </c>
      <c r="G76" t="e">
        <f ca="1">INDIRECT("'["&amp;公示01!#REF!&amp;".xls]表6'!g76")</f>
        <v>#REF!</v>
      </c>
      <c r="H76" t="e">
        <f ca="1">INDIRECT("'["&amp;公示01!#REF!&amp;".xls]表6'!h76")</f>
        <v>#REF!</v>
      </c>
      <c r="I76" t="e">
        <f ca="1">INDIRECT("'["&amp;公示01!#REF!&amp;".xls]表6'!i76")</f>
        <v>#REF!</v>
      </c>
      <c r="J76" t="e">
        <f ca="1">INDIRECT("'["&amp;公示01!#REF!&amp;".xls]表6'!j76")</f>
        <v>#REF!</v>
      </c>
      <c r="K76" t="e">
        <f ca="1">INDIRECT("'["&amp;公示01!#REF!&amp;".xls]表6'!k76")</f>
        <v>#REF!</v>
      </c>
      <c r="L76" t="e">
        <f ca="1">INDIRECT("'["&amp;公示01!#REF!&amp;".xls]表6'!l76")</f>
        <v>#REF!</v>
      </c>
    </row>
    <row r="77" spans="1:12" ht="14.25">
      <c r="A77" t="e">
        <f ca="1">INDIRECT("'["&amp;公示01!#REF!&amp;".xls]表6'!a77")</f>
        <v>#REF!</v>
      </c>
      <c r="B77" s="1" t="e">
        <f ca="1">INDIRECT("'["&amp;公示01!#REF!&amp;".xls]表6'!B77")</f>
        <v>#REF!</v>
      </c>
      <c r="C77" s="1" t="e">
        <f ca="1">INDIRECT("'["&amp;公示01!#REF!&amp;".xls]表6'!c77")</f>
        <v>#REF!</v>
      </c>
      <c r="D77" s="1" t="e">
        <f ca="1">INDIRECT("'["&amp;公示01!#REF!&amp;".xls]表6'!d77")</f>
        <v>#REF!</v>
      </c>
      <c r="E77" s="1" t="e">
        <f ca="1">INDIRECT("'["&amp;公示01!#REF!&amp;".xls]表6'!e77")</f>
        <v>#REF!</v>
      </c>
      <c r="F77" s="1" t="e">
        <f ca="1">INDIRECT("'["&amp;公示01!#REF!&amp;".xls]表6'!f77")</f>
        <v>#REF!</v>
      </c>
      <c r="G77" t="e">
        <f ca="1">INDIRECT("'["&amp;公示01!#REF!&amp;".xls]表6'!g77")</f>
        <v>#REF!</v>
      </c>
      <c r="H77" t="e">
        <f ca="1">INDIRECT("'["&amp;公示01!#REF!&amp;".xls]表6'!h77")</f>
        <v>#REF!</v>
      </c>
      <c r="I77" t="e">
        <f ca="1">INDIRECT("'["&amp;公示01!#REF!&amp;".xls]表6'!i77")</f>
        <v>#REF!</v>
      </c>
      <c r="J77" t="e">
        <f ca="1">INDIRECT("'["&amp;公示01!#REF!&amp;".xls]表6'!j77")</f>
        <v>#REF!</v>
      </c>
      <c r="K77" t="e">
        <f ca="1">INDIRECT("'["&amp;公示01!#REF!&amp;".xls]表6'!k77")</f>
        <v>#REF!</v>
      </c>
      <c r="L77" t="e">
        <f ca="1">INDIRECT("'["&amp;公示01!#REF!&amp;".xls]表6'!l77")</f>
        <v>#REF!</v>
      </c>
    </row>
    <row r="78" spans="1:12" ht="14.25">
      <c r="A78" t="e">
        <f ca="1">INDIRECT("'["&amp;公示01!#REF!&amp;".xls]表6'!a78")</f>
        <v>#REF!</v>
      </c>
      <c r="B78" s="1" t="e">
        <f ca="1">INDIRECT("'["&amp;公示01!#REF!&amp;".xls]表6'!B78")</f>
        <v>#REF!</v>
      </c>
      <c r="C78" s="1" t="e">
        <f ca="1">INDIRECT("'["&amp;公示01!#REF!&amp;".xls]表6'!c78")</f>
        <v>#REF!</v>
      </c>
      <c r="D78" s="1" t="e">
        <f ca="1">INDIRECT("'["&amp;公示01!#REF!&amp;".xls]表6'!d78")</f>
        <v>#REF!</v>
      </c>
      <c r="E78" s="1" t="e">
        <f ca="1">INDIRECT("'["&amp;公示01!#REF!&amp;".xls]表6'!e78")</f>
        <v>#REF!</v>
      </c>
      <c r="F78" s="1" t="e">
        <f ca="1">INDIRECT("'["&amp;公示01!#REF!&amp;".xls]表6'!f78")</f>
        <v>#REF!</v>
      </c>
      <c r="G78" t="e">
        <f ca="1">INDIRECT("'["&amp;公示01!#REF!&amp;".xls]表6'!g78")</f>
        <v>#REF!</v>
      </c>
      <c r="H78" t="e">
        <f ca="1">INDIRECT("'["&amp;公示01!#REF!&amp;".xls]表6'!h78")</f>
        <v>#REF!</v>
      </c>
      <c r="I78" t="e">
        <f ca="1">INDIRECT("'["&amp;公示01!#REF!&amp;".xls]表6'!i78")</f>
        <v>#REF!</v>
      </c>
      <c r="J78" t="e">
        <f ca="1">INDIRECT("'["&amp;公示01!#REF!&amp;".xls]表6'!j78")</f>
        <v>#REF!</v>
      </c>
      <c r="K78" t="e">
        <f ca="1">INDIRECT("'["&amp;公示01!#REF!&amp;".xls]表6'!k78")</f>
        <v>#REF!</v>
      </c>
      <c r="L78" t="e">
        <f ca="1">INDIRECT("'["&amp;公示01!#REF!&amp;".xls]表6'!l78")</f>
        <v>#REF!</v>
      </c>
    </row>
    <row r="79" spans="1:12" ht="14.25">
      <c r="A79" t="e">
        <f ca="1">INDIRECT("'["&amp;公示01!#REF!&amp;".xls]表6'!a79")</f>
        <v>#REF!</v>
      </c>
      <c r="B79" s="1" t="e">
        <f ca="1">INDIRECT("'["&amp;公示01!#REF!&amp;".xls]表6'!B79")</f>
        <v>#REF!</v>
      </c>
      <c r="C79" s="1" t="e">
        <f ca="1">INDIRECT("'["&amp;公示01!#REF!&amp;".xls]表6'!c79")</f>
        <v>#REF!</v>
      </c>
      <c r="D79" s="1" t="e">
        <f ca="1">INDIRECT("'["&amp;公示01!#REF!&amp;".xls]表6'!d79")</f>
        <v>#REF!</v>
      </c>
      <c r="E79" s="1" t="e">
        <f ca="1">INDIRECT("'["&amp;公示01!#REF!&amp;".xls]表6'!e79")</f>
        <v>#REF!</v>
      </c>
      <c r="F79" s="1" t="e">
        <f ca="1">INDIRECT("'["&amp;公示01!#REF!&amp;".xls]表6'!f79")</f>
        <v>#REF!</v>
      </c>
      <c r="G79" t="e">
        <f ca="1">INDIRECT("'["&amp;公示01!#REF!&amp;".xls]表6'!g79")</f>
        <v>#REF!</v>
      </c>
      <c r="H79" t="e">
        <f ca="1">INDIRECT("'["&amp;公示01!#REF!&amp;".xls]表6'!h79")</f>
        <v>#REF!</v>
      </c>
      <c r="I79" t="e">
        <f ca="1">INDIRECT("'["&amp;公示01!#REF!&amp;".xls]表6'!i79")</f>
        <v>#REF!</v>
      </c>
      <c r="J79" t="e">
        <f ca="1">INDIRECT("'["&amp;公示01!#REF!&amp;".xls]表6'!j79")</f>
        <v>#REF!</v>
      </c>
      <c r="K79" t="e">
        <f ca="1">INDIRECT("'["&amp;公示01!#REF!&amp;".xls]表6'!k79")</f>
        <v>#REF!</v>
      </c>
      <c r="L79" t="e">
        <f ca="1">INDIRECT("'["&amp;公示01!#REF!&amp;".xls]表6'!l79")</f>
        <v>#REF!</v>
      </c>
    </row>
    <row r="80" spans="1:12" ht="14.25">
      <c r="A80" t="e">
        <f ca="1">INDIRECT("'["&amp;公示01!#REF!&amp;".xls]表6'!a80")</f>
        <v>#REF!</v>
      </c>
      <c r="B80" s="1" t="e">
        <f ca="1">INDIRECT("'["&amp;公示01!#REF!&amp;".xls]表6'!B80")</f>
        <v>#REF!</v>
      </c>
      <c r="C80" s="1" t="e">
        <f ca="1">INDIRECT("'["&amp;公示01!#REF!&amp;".xls]表6'!c80")</f>
        <v>#REF!</v>
      </c>
      <c r="D80" s="1" t="e">
        <f ca="1">INDIRECT("'["&amp;公示01!#REF!&amp;".xls]表6'!d80")</f>
        <v>#REF!</v>
      </c>
      <c r="E80" s="1" t="e">
        <f ca="1">INDIRECT("'["&amp;公示01!#REF!&amp;".xls]表6'!e80")</f>
        <v>#REF!</v>
      </c>
      <c r="F80" s="1" t="e">
        <f ca="1">INDIRECT("'["&amp;公示01!#REF!&amp;".xls]表6'!f80")</f>
        <v>#REF!</v>
      </c>
      <c r="G80" t="e">
        <f ca="1">INDIRECT("'["&amp;公示01!#REF!&amp;".xls]表6'!g80")</f>
        <v>#REF!</v>
      </c>
      <c r="H80" t="e">
        <f ca="1">INDIRECT("'["&amp;公示01!#REF!&amp;".xls]表6'!h80")</f>
        <v>#REF!</v>
      </c>
      <c r="I80" t="e">
        <f ca="1">INDIRECT("'["&amp;公示01!#REF!&amp;".xls]表6'!i80")</f>
        <v>#REF!</v>
      </c>
      <c r="J80" t="e">
        <f ca="1">INDIRECT("'["&amp;公示01!#REF!&amp;".xls]表6'!j80")</f>
        <v>#REF!</v>
      </c>
      <c r="K80" t="e">
        <f ca="1">INDIRECT("'["&amp;公示01!#REF!&amp;".xls]表6'!k80")</f>
        <v>#REF!</v>
      </c>
      <c r="L80" t="e">
        <f ca="1">INDIRECT("'["&amp;公示01!#REF!&amp;".xls]表6'!l80")</f>
        <v>#REF!</v>
      </c>
    </row>
    <row r="81" spans="1:12" ht="14.25">
      <c r="A81" t="e">
        <f ca="1">INDIRECT("'["&amp;公示01!#REF!&amp;".xls]表6'!a81")</f>
        <v>#REF!</v>
      </c>
      <c r="B81" s="1" t="e">
        <f ca="1">INDIRECT("'["&amp;公示01!#REF!&amp;".xls]表6'!B81")</f>
        <v>#REF!</v>
      </c>
      <c r="C81" s="1" t="e">
        <f ca="1">INDIRECT("'["&amp;公示01!#REF!&amp;".xls]表6'!c81")</f>
        <v>#REF!</v>
      </c>
      <c r="D81" s="1" t="e">
        <f ca="1">INDIRECT("'["&amp;公示01!#REF!&amp;".xls]表6'!d81")</f>
        <v>#REF!</v>
      </c>
      <c r="E81" s="1" t="e">
        <f ca="1">INDIRECT("'["&amp;公示01!#REF!&amp;".xls]表6'!e81")</f>
        <v>#REF!</v>
      </c>
      <c r="F81" s="1" t="e">
        <f ca="1">INDIRECT("'["&amp;公示01!#REF!&amp;".xls]表6'!f81")</f>
        <v>#REF!</v>
      </c>
      <c r="G81" t="e">
        <f ca="1">INDIRECT("'["&amp;公示01!#REF!&amp;".xls]表6'!g81")</f>
        <v>#REF!</v>
      </c>
      <c r="H81" t="e">
        <f ca="1">INDIRECT("'["&amp;公示01!#REF!&amp;".xls]表6'!h81")</f>
        <v>#REF!</v>
      </c>
      <c r="I81" t="e">
        <f ca="1">INDIRECT("'["&amp;公示01!#REF!&amp;".xls]表6'!i81")</f>
        <v>#REF!</v>
      </c>
      <c r="J81" t="e">
        <f ca="1">INDIRECT("'["&amp;公示01!#REF!&amp;".xls]表6'!j81")</f>
        <v>#REF!</v>
      </c>
      <c r="K81" t="e">
        <f ca="1">INDIRECT("'["&amp;公示01!#REF!&amp;".xls]表6'!k81")</f>
        <v>#REF!</v>
      </c>
      <c r="L81" t="e">
        <f ca="1">INDIRECT("'["&amp;公示01!#REF!&amp;".xls]表6'!l81")</f>
        <v>#REF!</v>
      </c>
    </row>
    <row r="82" spans="1:12" ht="14.25">
      <c r="A82" t="e">
        <f ca="1">INDIRECT("'["&amp;公示01!#REF!&amp;".xls]表6'!a82")</f>
        <v>#REF!</v>
      </c>
      <c r="B82" s="1" t="e">
        <f ca="1">INDIRECT("'["&amp;公示01!#REF!&amp;".xls]表6'!B82")</f>
        <v>#REF!</v>
      </c>
      <c r="C82" s="1" t="e">
        <f ca="1">INDIRECT("'["&amp;公示01!#REF!&amp;".xls]表6'!c82")</f>
        <v>#REF!</v>
      </c>
      <c r="D82" s="1" t="e">
        <f ca="1">INDIRECT("'["&amp;公示01!#REF!&amp;".xls]表6'!d82")</f>
        <v>#REF!</v>
      </c>
      <c r="E82" s="1" t="e">
        <f ca="1">INDIRECT("'["&amp;公示01!#REF!&amp;".xls]表6'!e82")</f>
        <v>#REF!</v>
      </c>
      <c r="F82" s="1" t="e">
        <f ca="1">INDIRECT("'["&amp;公示01!#REF!&amp;".xls]表6'!f82")</f>
        <v>#REF!</v>
      </c>
      <c r="G82" t="e">
        <f ca="1">INDIRECT("'["&amp;公示01!#REF!&amp;".xls]表6'!g82")</f>
        <v>#REF!</v>
      </c>
      <c r="H82" t="e">
        <f ca="1">INDIRECT("'["&amp;公示01!#REF!&amp;".xls]表6'!h82")</f>
        <v>#REF!</v>
      </c>
      <c r="I82" t="e">
        <f ca="1">INDIRECT("'["&amp;公示01!#REF!&amp;".xls]表6'!i82")</f>
        <v>#REF!</v>
      </c>
      <c r="J82" t="e">
        <f ca="1">INDIRECT("'["&amp;公示01!#REF!&amp;".xls]表6'!j82")</f>
        <v>#REF!</v>
      </c>
      <c r="K82" t="e">
        <f ca="1">INDIRECT("'["&amp;公示01!#REF!&amp;".xls]表6'!k82")</f>
        <v>#REF!</v>
      </c>
      <c r="L82" t="e">
        <f ca="1">INDIRECT("'["&amp;公示01!#REF!&amp;".xls]表6'!l82")</f>
        <v>#REF!</v>
      </c>
    </row>
    <row r="83" spans="1:12" ht="14.25">
      <c r="A83" t="e">
        <f ca="1">INDIRECT("'["&amp;公示01!#REF!&amp;".xls]表6'!a83")</f>
        <v>#REF!</v>
      </c>
      <c r="B83" s="1" t="e">
        <f ca="1">INDIRECT("'["&amp;公示01!#REF!&amp;".xls]表6'!B83")</f>
        <v>#REF!</v>
      </c>
      <c r="C83" s="1" t="e">
        <f ca="1">INDIRECT("'["&amp;公示01!#REF!&amp;".xls]表6'!c83")</f>
        <v>#REF!</v>
      </c>
      <c r="D83" s="1" t="e">
        <f ca="1">INDIRECT("'["&amp;公示01!#REF!&amp;".xls]表6'!d83")</f>
        <v>#REF!</v>
      </c>
      <c r="E83" s="1" t="e">
        <f ca="1">INDIRECT("'["&amp;公示01!#REF!&amp;".xls]表6'!e83")</f>
        <v>#REF!</v>
      </c>
      <c r="F83" s="1" t="e">
        <f ca="1">INDIRECT("'["&amp;公示01!#REF!&amp;".xls]表6'!f83")</f>
        <v>#REF!</v>
      </c>
      <c r="G83" t="e">
        <f ca="1">INDIRECT("'["&amp;公示01!#REF!&amp;".xls]表6'!g83")</f>
        <v>#REF!</v>
      </c>
      <c r="H83" t="e">
        <f ca="1">INDIRECT("'["&amp;公示01!#REF!&amp;".xls]表6'!h83")</f>
        <v>#REF!</v>
      </c>
      <c r="I83" t="e">
        <f ca="1">INDIRECT("'["&amp;公示01!#REF!&amp;".xls]表6'!i83")</f>
        <v>#REF!</v>
      </c>
      <c r="J83" t="e">
        <f ca="1">INDIRECT("'["&amp;公示01!#REF!&amp;".xls]表6'!j83")</f>
        <v>#REF!</v>
      </c>
      <c r="K83" t="e">
        <f ca="1">INDIRECT("'["&amp;公示01!#REF!&amp;".xls]表6'!k83")</f>
        <v>#REF!</v>
      </c>
      <c r="L83" t="e">
        <f ca="1">INDIRECT("'["&amp;公示01!#REF!&amp;".xls]表6'!l83")</f>
        <v>#REF!</v>
      </c>
    </row>
    <row r="84" spans="1:12" ht="14.25">
      <c r="A84" t="e">
        <f ca="1">INDIRECT("'["&amp;公示01!#REF!&amp;".xls]表6'!a84")</f>
        <v>#REF!</v>
      </c>
      <c r="B84" s="1" t="e">
        <f ca="1">INDIRECT("'["&amp;公示01!#REF!&amp;".xls]表6'!B84")</f>
        <v>#REF!</v>
      </c>
      <c r="C84" s="1" t="e">
        <f ca="1">INDIRECT("'["&amp;公示01!#REF!&amp;".xls]表6'!c84")</f>
        <v>#REF!</v>
      </c>
      <c r="D84" s="1" t="e">
        <f ca="1">INDIRECT("'["&amp;公示01!#REF!&amp;".xls]表6'!d84")</f>
        <v>#REF!</v>
      </c>
      <c r="E84" s="1" t="e">
        <f ca="1">INDIRECT("'["&amp;公示01!#REF!&amp;".xls]表6'!e84")</f>
        <v>#REF!</v>
      </c>
      <c r="F84" s="1" t="e">
        <f ca="1">INDIRECT("'["&amp;公示01!#REF!&amp;".xls]表6'!f84")</f>
        <v>#REF!</v>
      </c>
      <c r="G84" t="e">
        <f ca="1">INDIRECT("'["&amp;公示01!#REF!&amp;".xls]表6'!g84")</f>
        <v>#REF!</v>
      </c>
      <c r="H84" t="e">
        <f ca="1">INDIRECT("'["&amp;公示01!#REF!&amp;".xls]表6'!h84")</f>
        <v>#REF!</v>
      </c>
      <c r="I84" t="e">
        <f ca="1">INDIRECT("'["&amp;公示01!#REF!&amp;".xls]表6'!i84")</f>
        <v>#REF!</v>
      </c>
      <c r="J84" t="e">
        <f ca="1">INDIRECT("'["&amp;公示01!#REF!&amp;".xls]表6'!j84")</f>
        <v>#REF!</v>
      </c>
      <c r="K84" t="e">
        <f ca="1">INDIRECT("'["&amp;公示01!#REF!&amp;".xls]表6'!k84")</f>
        <v>#REF!</v>
      </c>
      <c r="L84" t="e">
        <f ca="1">INDIRECT("'["&amp;公示01!#REF!&amp;".xls]表6'!l84")</f>
        <v>#REF!</v>
      </c>
    </row>
    <row r="85" spans="1:12" ht="14.25">
      <c r="A85" t="e">
        <f ca="1">INDIRECT("'["&amp;公示01!#REF!&amp;".xls]表6'!a85")</f>
        <v>#REF!</v>
      </c>
      <c r="B85" s="1" t="e">
        <f ca="1">INDIRECT("'["&amp;公示01!#REF!&amp;".xls]表6'!B85")</f>
        <v>#REF!</v>
      </c>
      <c r="C85" s="1" t="e">
        <f ca="1">INDIRECT("'["&amp;公示01!#REF!&amp;".xls]表6'!c85")</f>
        <v>#REF!</v>
      </c>
      <c r="D85" s="1" t="e">
        <f ca="1">INDIRECT("'["&amp;公示01!#REF!&amp;".xls]表6'!d85")</f>
        <v>#REF!</v>
      </c>
      <c r="E85" s="1" t="e">
        <f ca="1">INDIRECT("'["&amp;公示01!#REF!&amp;".xls]表6'!e85")</f>
        <v>#REF!</v>
      </c>
      <c r="F85" s="1" t="e">
        <f ca="1">INDIRECT("'["&amp;公示01!#REF!&amp;".xls]表6'!f85")</f>
        <v>#REF!</v>
      </c>
      <c r="G85" t="e">
        <f ca="1">INDIRECT("'["&amp;公示01!#REF!&amp;".xls]表6'!g85")</f>
        <v>#REF!</v>
      </c>
      <c r="H85" t="e">
        <f ca="1">INDIRECT("'["&amp;公示01!#REF!&amp;".xls]表6'!h85")</f>
        <v>#REF!</v>
      </c>
      <c r="I85" t="e">
        <f ca="1">INDIRECT("'["&amp;公示01!#REF!&amp;".xls]表6'!i85")</f>
        <v>#REF!</v>
      </c>
      <c r="J85" t="e">
        <f ca="1">INDIRECT("'["&amp;公示01!#REF!&amp;".xls]表6'!j85")</f>
        <v>#REF!</v>
      </c>
      <c r="K85" t="e">
        <f ca="1">INDIRECT("'["&amp;公示01!#REF!&amp;".xls]表6'!k85")</f>
        <v>#REF!</v>
      </c>
      <c r="L85" t="e">
        <f ca="1">INDIRECT("'["&amp;公示01!#REF!&amp;".xls]表6'!l85")</f>
        <v>#REF!</v>
      </c>
    </row>
    <row r="86" spans="1:12" ht="14.25">
      <c r="A86" t="e">
        <f ca="1">INDIRECT("'["&amp;公示01!#REF!&amp;".xls]表6'!a86")</f>
        <v>#REF!</v>
      </c>
      <c r="B86" s="1" t="e">
        <f ca="1">INDIRECT("'["&amp;公示01!#REF!&amp;".xls]表6'!B86")</f>
        <v>#REF!</v>
      </c>
      <c r="C86" s="1" t="e">
        <f ca="1">INDIRECT("'["&amp;公示01!#REF!&amp;".xls]表6'!c86")</f>
        <v>#REF!</v>
      </c>
      <c r="D86" s="1" t="e">
        <f ca="1">INDIRECT("'["&amp;公示01!#REF!&amp;".xls]表6'!d86")</f>
        <v>#REF!</v>
      </c>
      <c r="E86" s="1" t="e">
        <f ca="1">INDIRECT("'["&amp;公示01!#REF!&amp;".xls]表6'!e86")</f>
        <v>#REF!</v>
      </c>
      <c r="F86" s="1" t="e">
        <f ca="1">INDIRECT("'["&amp;公示01!#REF!&amp;".xls]表6'!f86")</f>
        <v>#REF!</v>
      </c>
      <c r="G86" t="e">
        <f ca="1">INDIRECT("'["&amp;公示01!#REF!&amp;".xls]表6'!g86")</f>
        <v>#REF!</v>
      </c>
      <c r="H86" t="e">
        <f ca="1">INDIRECT("'["&amp;公示01!#REF!&amp;".xls]表6'!h86")</f>
        <v>#REF!</v>
      </c>
      <c r="I86" t="e">
        <f ca="1">INDIRECT("'["&amp;公示01!#REF!&amp;".xls]表6'!i86")</f>
        <v>#REF!</v>
      </c>
      <c r="J86" t="e">
        <f ca="1">INDIRECT("'["&amp;公示01!#REF!&amp;".xls]表6'!j86")</f>
        <v>#REF!</v>
      </c>
      <c r="K86" t="e">
        <f ca="1">INDIRECT("'["&amp;公示01!#REF!&amp;".xls]表6'!k86")</f>
        <v>#REF!</v>
      </c>
      <c r="L86" t="e">
        <f ca="1">INDIRECT("'["&amp;公示01!#REF!&amp;".xls]表6'!l86")</f>
        <v>#REF!</v>
      </c>
    </row>
    <row r="87" spans="1:12" ht="14.25">
      <c r="A87" t="e">
        <f ca="1">INDIRECT("'["&amp;公示01!#REF!&amp;".xls]表6'!a87")</f>
        <v>#REF!</v>
      </c>
      <c r="B87" s="1" t="e">
        <f ca="1">INDIRECT("'["&amp;公示01!#REF!&amp;".xls]表6'!B87")</f>
        <v>#REF!</v>
      </c>
      <c r="C87" s="1" t="e">
        <f ca="1">INDIRECT("'["&amp;公示01!#REF!&amp;".xls]表6'!c87")</f>
        <v>#REF!</v>
      </c>
      <c r="D87" s="1" t="e">
        <f ca="1">INDIRECT("'["&amp;公示01!#REF!&amp;".xls]表6'!d87")</f>
        <v>#REF!</v>
      </c>
      <c r="E87" s="1" t="e">
        <f ca="1">INDIRECT("'["&amp;公示01!#REF!&amp;".xls]表6'!e87")</f>
        <v>#REF!</v>
      </c>
      <c r="F87" s="1" t="e">
        <f ca="1">INDIRECT("'["&amp;公示01!#REF!&amp;".xls]表6'!f87")</f>
        <v>#REF!</v>
      </c>
      <c r="G87" t="e">
        <f ca="1">INDIRECT("'["&amp;公示01!#REF!&amp;".xls]表6'!g87")</f>
        <v>#REF!</v>
      </c>
      <c r="H87" t="e">
        <f ca="1">INDIRECT("'["&amp;公示01!#REF!&amp;".xls]表6'!h87")</f>
        <v>#REF!</v>
      </c>
      <c r="I87" t="e">
        <f ca="1">INDIRECT("'["&amp;公示01!#REF!&amp;".xls]表6'!i87")</f>
        <v>#REF!</v>
      </c>
      <c r="J87" t="e">
        <f ca="1">INDIRECT("'["&amp;公示01!#REF!&amp;".xls]表6'!j87")</f>
        <v>#REF!</v>
      </c>
      <c r="K87" t="e">
        <f ca="1">INDIRECT("'["&amp;公示01!#REF!&amp;".xls]表6'!k87")</f>
        <v>#REF!</v>
      </c>
      <c r="L87" t="e">
        <f ca="1">INDIRECT("'["&amp;公示01!#REF!&amp;".xls]表6'!l87")</f>
        <v>#REF!</v>
      </c>
    </row>
    <row r="88" spans="1:12" ht="14.25">
      <c r="A88" t="e">
        <f ca="1">INDIRECT("'["&amp;公示01!#REF!&amp;".xls]表6'!a88")</f>
        <v>#REF!</v>
      </c>
      <c r="B88" s="1" t="e">
        <f ca="1">INDIRECT("'["&amp;公示01!#REF!&amp;".xls]表6'!B88")</f>
        <v>#REF!</v>
      </c>
      <c r="C88" s="1" t="e">
        <f ca="1">INDIRECT("'["&amp;公示01!#REF!&amp;".xls]表6'!c88")</f>
        <v>#REF!</v>
      </c>
      <c r="D88" s="1" t="e">
        <f ca="1">INDIRECT("'["&amp;公示01!#REF!&amp;".xls]表6'!d88")</f>
        <v>#REF!</v>
      </c>
      <c r="E88" s="1" t="e">
        <f ca="1">INDIRECT("'["&amp;公示01!#REF!&amp;".xls]表6'!e88")</f>
        <v>#REF!</v>
      </c>
      <c r="F88" s="1" t="e">
        <f ca="1">INDIRECT("'["&amp;公示01!#REF!&amp;".xls]表6'!f88")</f>
        <v>#REF!</v>
      </c>
      <c r="G88" t="e">
        <f ca="1">INDIRECT("'["&amp;公示01!#REF!&amp;".xls]表6'!g88")</f>
        <v>#REF!</v>
      </c>
      <c r="H88" t="e">
        <f ca="1">INDIRECT("'["&amp;公示01!#REF!&amp;".xls]表6'!h88")</f>
        <v>#REF!</v>
      </c>
      <c r="I88" t="e">
        <f ca="1">INDIRECT("'["&amp;公示01!#REF!&amp;".xls]表6'!i88")</f>
        <v>#REF!</v>
      </c>
      <c r="J88" t="e">
        <f ca="1">INDIRECT("'["&amp;公示01!#REF!&amp;".xls]表6'!j88")</f>
        <v>#REF!</v>
      </c>
      <c r="K88" t="e">
        <f ca="1">INDIRECT("'["&amp;公示01!#REF!&amp;".xls]表6'!k88")</f>
        <v>#REF!</v>
      </c>
      <c r="L88" t="e">
        <f ca="1">INDIRECT("'["&amp;公示01!#REF!&amp;".xls]表6'!l88")</f>
        <v>#REF!</v>
      </c>
    </row>
    <row r="89" spans="1:12" ht="14.25">
      <c r="A89" t="e">
        <f ca="1">INDIRECT("'["&amp;公示01!#REF!&amp;".xls]表6'!a89")</f>
        <v>#REF!</v>
      </c>
      <c r="B89" s="1" t="e">
        <f ca="1">INDIRECT("'["&amp;公示01!#REF!&amp;".xls]表6'!B89")</f>
        <v>#REF!</v>
      </c>
      <c r="C89" s="1" t="e">
        <f ca="1">INDIRECT("'["&amp;公示01!#REF!&amp;".xls]表6'!c89")</f>
        <v>#REF!</v>
      </c>
      <c r="D89" s="1" t="e">
        <f ca="1">INDIRECT("'["&amp;公示01!#REF!&amp;".xls]表6'!d89")</f>
        <v>#REF!</v>
      </c>
      <c r="E89" s="1" t="e">
        <f ca="1">INDIRECT("'["&amp;公示01!#REF!&amp;".xls]表6'!e89")</f>
        <v>#REF!</v>
      </c>
      <c r="F89" s="1" t="e">
        <f ca="1">INDIRECT("'["&amp;公示01!#REF!&amp;".xls]表6'!f89")</f>
        <v>#REF!</v>
      </c>
      <c r="G89" t="e">
        <f ca="1">INDIRECT("'["&amp;公示01!#REF!&amp;".xls]表6'!g89")</f>
        <v>#REF!</v>
      </c>
      <c r="H89" t="e">
        <f ca="1">INDIRECT("'["&amp;公示01!#REF!&amp;".xls]表6'!h89")</f>
        <v>#REF!</v>
      </c>
      <c r="I89" t="e">
        <f ca="1">INDIRECT("'["&amp;公示01!#REF!&amp;".xls]表6'!i89")</f>
        <v>#REF!</v>
      </c>
      <c r="J89" t="e">
        <f ca="1">INDIRECT("'["&amp;公示01!#REF!&amp;".xls]表6'!j89")</f>
        <v>#REF!</v>
      </c>
      <c r="K89" t="e">
        <f ca="1">INDIRECT("'["&amp;公示01!#REF!&amp;".xls]表6'!k89")</f>
        <v>#REF!</v>
      </c>
      <c r="L89" t="e">
        <f ca="1">INDIRECT("'["&amp;公示01!#REF!&amp;".xls]表6'!l89")</f>
        <v>#REF!</v>
      </c>
    </row>
    <row r="90" spans="1:12" ht="14.25">
      <c r="A90" t="e">
        <f ca="1">INDIRECT("'["&amp;公示01!#REF!&amp;".xls]表6'!a90")</f>
        <v>#REF!</v>
      </c>
      <c r="B90" s="1" t="e">
        <f ca="1">INDIRECT("'["&amp;公示01!#REF!&amp;".xls]表6'!B90")</f>
        <v>#REF!</v>
      </c>
      <c r="C90" s="1" t="e">
        <f ca="1">INDIRECT("'["&amp;公示01!#REF!&amp;".xls]表6'!c90")</f>
        <v>#REF!</v>
      </c>
      <c r="D90" s="1" t="e">
        <f ca="1">INDIRECT("'["&amp;公示01!#REF!&amp;".xls]表6'!d90")</f>
        <v>#REF!</v>
      </c>
      <c r="E90" s="1" t="e">
        <f ca="1">INDIRECT("'["&amp;公示01!#REF!&amp;".xls]表6'!e90")</f>
        <v>#REF!</v>
      </c>
      <c r="F90" s="1" t="e">
        <f ca="1">INDIRECT("'["&amp;公示01!#REF!&amp;".xls]表6'!f90")</f>
        <v>#REF!</v>
      </c>
      <c r="G90" t="e">
        <f ca="1">INDIRECT("'["&amp;公示01!#REF!&amp;".xls]表6'!g90")</f>
        <v>#REF!</v>
      </c>
      <c r="H90" t="e">
        <f ca="1">INDIRECT("'["&amp;公示01!#REF!&amp;".xls]表6'!h90")</f>
        <v>#REF!</v>
      </c>
      <c r="I90" t="e">
        <f ca="1">INDIRECT("'["&amp;公示01!#REF!&amp;".xls]表6'!i90")</f>
        <v>#REF!</v>
      </c>
      <c r="J90" t="e">
        <f ca="1">INDIRECT("'["&amp;公示01!#REF!&amp;".xls]表6'!j90")</f>
        <v>#REF!</v>
      </c>
      <c r="K90" t="e">
        <f ca="1">INDIRECT("'["&amp;公示01!#REF!&amp;".xls]表6'!k90")</f>
        <v>#REF!</v>
      </c>
      <c r="L90" t="e">
        <f ca="1">INDIRECT("'["&amp;公示01!#REF!&amp;".xls]表6'!l90")</f>
        <v>#REF!</v>
      </c>
    </row>
    <row r="91" spans="1:12" ht="14.25">
      <c r="A91" t="e">
        <f ca="1">INDIRECT("'["&amp;公示01!#REF!&amp;".xls]表6'!a91")</f>
        <v>#REF!</v>
      </c>
      <c r="B91" s="1" t="e">
        <f ca="1">INDIRECT("'["&amp;公示01!#REF!&amp;".xls]表6'!B91")</f>
        <v>#REF!</v>
      </c>
      <c r="C91" s="1" t="e">
        <f ca="1">INDIRECT("'["&amp;公示01!#REF!&amp;".xls]表6'!c91")</f>
        <v>#REF!</v>
      </c>
      <c r="D91" s="1" t="e">
        <f ca="1">INDIRECT("'["&amp;公示01!#REF!&amp;".xls]表6'!d91")</f>
        <v>#REF!</v>
      </c>
      <c r="E91" s="1" t="e">
        <f ca="1">INDIRECT("'["&amp;公示01!#REF!&amp;".xls]表6'!e91")</f>
        <v>#REF!</v>
      </c>
      <c r="F91" s="1" t="e">
        <f ca="1">INDIRECT("'["&amp;公示01!#REF!&amp;".xls]表6'!f91")</f>
        <v>#REF!</v>
      </c>
      <c r="G91" t="e">
        <f ca="1">INDIRECT("'["&amp;公示01!#REF!&amp;".xls]表6'!g91")</f>
        <v>#REF!</v>
      </c>
      <c r="H91" t="e">
        <f ca="1">INDIRECT("'["&amp;公示01!#REF!&amp;".xls]表6'!h91")</f>
        <v>#REF!</v>
      </c>
      <c r="I91" t="e">
        <f ca="1">INDIRECT("'["&amp;公示01!#REF!&amp;".xls]表6'!i91")</f>
        <v>#REF!</v>
      </c>
      <c r="J91" t="e">
        <f ca="1">INDIRECT("'["&amp;公示01!#REF!&amp;".xls]表6'!j91")</f>
        <v>#REF!</v>
      </c>
      <c r="K91" t="e">
        <f ca="1">INDIRECT("'["&amp;公示01!#REF!&amp;".xls]表6'!k91")</f>
        <v>#REF!</v>
      </c>
      <c r="L91" t="e">
        <f ca="1">INDIRECT("'["&amp;公示01!#REF!&amp;".xls]表6'!l91")</f>
        <v>#REF!</v>
      </c>
    </row>
    <row r="92" spans="1:12" ht="14.25">
      <c r="A92" t="e">
        <f ca="1">INDIRECT("'["&amp;公示01!#REF!&amp;".xls]表6'!a92")</f>
        <v>#REF!</v>
      </c>
      <c r="B92" s="1" t="e">
        <f ca="1">INDIRECT("'["&amp;公示01!#REF!&amp;".xls]表6'!B92")</f>
        <v>#REF!</v>
      </c>
      <c r="C92" s="1" t="e">
        <f ca="1">INDIRECT("'["&amp;公示01!#REF!&amp;".xls]表6'!c92")</f>
        <v>#REF!</v>
      </c>
      <c r="D92" s="1" t="e">
        <f ca="1">INDIRECT("'["&amp;公示01!#REF!&amp;".xls]表6'!d92")</f>
        <v>#REF!</v>
      </c>
      <c r="E92" s="1" t="e">
        <f ca="1">INDIRECT("'["&amp;公示01!#REF!&amp;".xls]表6'!e92")</f>
        <v>#REF!</v>
      </c>
      <c r="F92" s="1" t="e">
        <f ca="1">INDIRECT("'["&amp;公示01!#REF!&amp;".xls]表6'!f92")</f>
        <v>#REF!</v>
      </c>
      <c r="G92" t="e">
        <f ca="1">INDIRECT("'["&amp;公示01!#REF!&amp;".xls]表6'!g92")</f>
        <v>#REF!</v>
      </c>
      <c r="H92" t="e">
        <f ca="1">INDIRECT("'["&amp;公示01!#REF!&amp;".xls]表6'!h92")</f>
        <v>#REF!</v>
      </c>
      <c r="I92" t="e">
        <f ca="1">INDIRECT("'["&amp;公示01!#REF!&amp;".xls]表6'!i92")</f>
        <v>#REF!</v>
      </c>
      <c r="J92" t="e">
        <f ca="1">INDIRECT("'["&amp;公示01!#REF!&amp;".xls]表6'!j92")</f>
        <v>#REF!</v>
      </c>
      <c r="K92" t="e">
        <f ca="1">INDIRECT("'["&amp;公示01!#REF!&amp;".xls]表6'!k92")</f>
        <v>#REF!</v>
      </c>
      <c r="L92" t="e">
        <f ca="1">INDIRECT("'["&amp;公示01!#REF!&amp;".xls]表6'!l92")</f>
        <v>#REF!</v>
      </c>
    </row>
    <row r="93" spans="1:12" ht="14.25">
      <c r="A93" t="e">
        <f ca="1">INDIRECT("'["&amp;公示01!#REF!&amp;".xls]表6'!a93")</f>
        <v>#REF!</v>
      </c>
      <c r="B93" s="1" t="e">
        <f ca="1">INDIRECT("'["&amp;公示01!#REF!&amp;".xls]表6'!B93")</f>
        <v>#REF!</v>
      </c>
      <c r="C93" s="1" t="e">
        <f ca="1">INDIRECT("'["&amp;公示01!#REF!&amp;".xls]表6'!c93")</f>
        <v>#REF!</v>
      </c>
      <c r="D93" s="1" t="e">
        <f ca="1">INDIRECT("'["&amp;公示01!#REF!&amp;".xls]表6'!d93")</f>
        <v>#REF!</v>
      </c>
      <c r="E93" s="1" t="e">
        <f ca="1">INDIRECT("'["&amp;公示01!#REF!&amp;".xls]表6'!e93")</f>
        <v>#REF!</v>
      </c>
      <c r="F93" s="1" t="e">
        <f ca="1">INDIRECT("'["&amp;公示01!#REF!&amp;".xls]表6'!f93")</f>
        <v>#REF!</v>
      </c>
      <c r="G93" t="e">
        <f ca="1">INDIRECT("'["&amp;公示01!#REF!&amp;".xls]表6'!g93")</f>
        <v>#REF!</v>
      </c>
      <c r="H93" t="e">
        <f ca="1">INDIRECT("'["&amp;公示01!#REF!&amp;".xls]表6'!h93")</f>
        <v>#REF!</v>
      </c>
      <c r="I93" t="e">
        <f ca="1">INDIRECT("'["&amp;公示01!#REF!&amp;".xls]表6'!i93")</f>
        <v>#REF!</v>
      </c>
      <c r="J93" t="e">
        <f ca="1">INDIRECT("'["&amp;公示01!#REF!&amp;".xls]表6'!j93")</f>
        <v>#REF!</v>
      </c>
      <c r="K93" t="e">
        <f ca="1">INDIRECT("'["&amp;公示01!#REF!&amp;".xls]表6'!k93")</f>
        <v>#REF!</v>
      </c>
      <c r="L93" t="e">
        <f ca="1">INDIRECT("'["&amp;公示01!#REF!&amp;".xls]表6'!l93")</f>
        <v>#REF!</v>
      </c>
    </row>
    <row r="94" spans="1:12" ht="14.25">
      <c r="A94" t="e">
        <f ca="1">INDIRECT("'["&amp;公示01!#REF!&amp;".xls]表6'!a94")</f>
        <v>#REF!</v>
      </c>
      <c r="B94" s="1" t="e">
        <f ca="1">INDIRECT("'["&amp;公示01!#REF!&amp;".xls]表6'!B94")</f>
        <v>#REF!</v>
      </c>
      <c r="C94" s="1" t="e">
        <f ca="1">INDIRECT("'["&amp;公示01!#REF!&amp;".xls]表6'!c94")</f>
        <v>#REF!</v>
      </c>
      <c r="D94" s="1" t="e">
        <f ca="1">INDIRECT("'["&amp;公示01!#REF!&amp;".xls]表6'!d94")</f>
        <v>#REF!</v>
      </c>
      <c r="E94" s="1" t="e">
        <f ca="1">INDIRECT("'["&amp;公示01!#REF!&amp;".xls]表6'!e94")</f>
        <v>#REF!</v>
      </c>
      <c r="F94" s="1" t="e">
        <f ca="1">INDIRECT("'["&amp;公示01!#REF!&amp;".xls]表6'!f94")</f>
        <v>#REF!</v>
      </c>
      <c r="G94" t="e">
        <f ca="1">INDIRECT("'["&amp;公示01!#REF!&amp;".xls]表6'!g94")</f>
        <v>#REF!</v>
      </c>
      <c r="H94" t="e">
        <f ca="1">INDIRECT("'["&amp;公示01!#REF!&amp;".xls]表6'!h94")</f>
        <v>#REF!</v>
      </c>
      <c r="I94" t="e">
        <f ca="1">INDIRECT("'["&amp;公示01!#REF!&amp;".xls]表6'!i94")</f>
        <v>#REF!</v>
      </c>
      <c r="J94" t="e">
        <f ca="1">INDIRECT("'["&amp;公示01!#REF!&amp;".xls]表6'!j94")</f>
        <v>#REF!</v>
      </c>
      <c r="K94" t="e">
        <f ca="1">INDIRECT("'["&amp;公示01!#REF!&amp;".xls]表6'!k94")</f>
        <v>#REF!</v>
      </c>
      <c r="L94" t="e">
        <f ca="1">INDIRECT("'["&amp;公示01!#REF!&amp;".xls]表6'!l94")</f>
        <v>#REF!</v>
      </c>
    </row>
    <row r="95" spans="1:12" ht="14.25">
      <c r="A95" t="e">
        <f ca="1">INDIRECT("'["&amp;公示01!#REF!&amp;".xls]表6'!a95")</f>
        <v>#REF!</v>
      </c>
      <c r="B95" s="1" t="e">
        <f ca="1">INDIRECT("'["&amp;公示01!#REF!&amp;".xls]表6'!B95")</f>
        <v>#REF!</v>
      </c>
      <c r="C95" s="1" t="e">
        <f ca="1">INDIRECT("'["&amp;公示01!#REF!&amp;".xls]表6'!c95")</f>
        <v>#REF!</v>
      </c>
      <c r="D95" s="1" t="e">
        <f ca="1">INDIRECT("'["&amp;公示01!#REF!&amp;".xls]表6'!d95")</f>
        <v>#REF!</v>
      </c>
      <c r="E95" s="1" t="e">
        <f ca="1">INDIRECT("'["&amp;公示01!#REF!&amp;".xls]表6'!e95")</f>
        <v>#REF!</v>
      </c>
      <c r="F95" s="1" t="e">
        <f ca="1">INDIRECT("'["&amp;公示01!#REF!&amp;".xls]表6'!f95")</f>
        <v>#REF!</v>
      </c>
      <c r="G95" t="e">
        <f ca="1">INDIRECT("'["&amp;公示01!#REF!&amp;".xls]表6'!g95")</f>
        <v>#REF!</v>
      </c>
      <c r="H95" t="e">
        <f ca="1">INDIRECT("'["&amp;公示01!#REF!&amp;".xls]表6'!h95")</f>
        <v>#REF!</v>
      </c>
      <c r="I95" t="e">
        <f ca="1">INDIRECT("'["&amp;公示01!#REF!&amp;".xls]表6'!i95")</f>
        <v>#REF!</v>
      </c>
      <c r="J95" t="e">
        <f ca="1">INDIRECT("'["&amp;公示01!#REF!&amp;".xls]表6'!j95")</f>
        <v>#REF!</v>
      </c>
      <c r="K95" t="e">
        <f ca="1">INDIRECT("'["&amp;公示01!#REF!&amp;".xls]表6'!k95")</f>
        <v>#REF!</v>
      </c>
      <c r="L95" t="e">
        <f ca="1">INDIRECT("'["&amp;公示01!#REF!&amp;".xls]表6'!l95")</f>
        <v>#REF!</v>
      </c>
    </row>
    <row r="96" spans="1:12" ht="14.25">
      <c r="A96" t="e">
        <f ca="1">INDIRECT("'["&amp;公示01!#REF!&amp;".xls]表6'!a96")</f>
        <v>#REF!</v>
      </c>
      <c r="B96" s="1" t="e">
        <f ca="1">INDIRECT("'["&amp;公示01!#REF!&amp;".xls]表6'!B96")</f>
        <v>#REF!</v>
      </c>
      <c r="C96" s="1" t="e">
        <f ca="1">INDIRECT("'["&amp;公示01!#REF!&amp;".xls]表6'!c96")</f>
        <v>#REF!</v>
      </c>
      <c r="D96" s="1" t="e">
        <f ca="1">INDIRECT("'["&amp;公示01!#REF!&amp;".xls]表6'!d96")</f>
        <v>#REF!</v>
      </c>
      <c r="E96" s="1" t="e">
        <f ca="1">INDIRECT("'["&amp;公示01!#REF!&amp;".xls]表6'!e96")</f>
        <v>#REF!</v>
      </c>
      <c r="F96" s="1" t="e">
        <f ca="1">INDIRECT("'["&amp;公示01!#REF!&amp;".xls]表6'!f96")</f>
        <v>#REF!</v>
      </c>
      <c r="G96" t="e">
        <f ca="1">INDIRECT("'["&amp;公示01!#REF!&amp;".xls]表6'!g96")</f>
        <v>#REF!</v>
      </c>
      <c r="H96" t="e">
        <f ca="1">INDIRECT("'["&amp;公示01!#REF!&amp;".xls]表6'!h96")</f>
        <v>#REF!</v>
      </c>
      <c r="I96" t="e">
        <f ca="1">INDIRECT("'["&amp;公示01!#REF!&amp;".xls]表6'!i96")</f>
        <v>#REF!</v>
      </c>
      <c r="J96" t="e">
        <f ca="1">INDIRECT("'["&amp;公示01!#REF!&amp;".xls]表6'!j96")</f>
        <v>#REF!</v>
      </c>
      <c r="K96" t="e">
        <f ca="1">INDIRECT("'["&amp;公示01!#REF!&amp;".xls]表6'!k96")</f>
        <v>#REF!</v>
      </c>
      <c r="L96" t="e">
        <f ca="1">INDIRECT("'["&amp;公示01!#REF!&amp;".xls]表6'!l96")</f>
        <v>#REF!</v>
      </c>
    </row>
    <row r="97" spans="1:12" ht="14.25">
      <c r="A97" t="e">
        <f ca="1">INDIRECT("'["&amp;公示01!#REF!&amp;".xls]表6'!a97")</f>
        <v>#REF!</v>
      </c>
      <c r="B97" s="1" t="e">
        <f ca="1">INDIRECT("'["&amp;公示01!#REF!&amp;".xls]表6'!B97")</f>
        <v>#REF!</v>
      </c>
      <c r="C97" s="1" t="e">
        <f ca="1">INDIRECT("'["&amp;公示01!#REF!&amp;".xls]表6'!c97")</f>
        <v>#REF!</v>
      </c>
      <c r="D97" s="1" t="e">
        <f ca="1">INDIRECT("'["&amp;公示01!#REF!&amp;".xls]表6'!d97")</f>
        <v>#REF!</v>
      </c>
      <c r="E97" s="1" t="e">
        <f ca="1">INDIRECT("'["&amp;公示01!#REF!&amp;".xls]表6'!e97")</f>
        <v>#REF!</v>
      </c>
      <c r="F97" s="1" t="e">
        <f ca="1">INDIRECT("'["&amp;公示01!#REF!&amp;".xls]表6'!f97")</f>
        <v>#REF!</v>
      </c>
      <c r="G97" t="e">
        <f ca="1">INDIRECT("'["&amp;公示01!#REF!&amp;".xls]表6'!g97")</f>
        <v>#REF!</v>
      </c>
      <c r="H97" t="e">
        <f ca="1">INDIRECT("'["&amp;公示01!#REF!&amp;".xls]表6'!h97")</f>
        <v>#REF!</v>
      </c>
      <c r="I97" t="e">
        <f ca="1">INDIRECT("'["&amp;公示01!#REF!&amp;".xls]表6'!i97")</f>
        <v>#REF!</v>
      </c>
      <c r="J97" t="e">
        <f ca="1">INDIRECT("'["&amp;公示01!#REF!&amp;".xls]表6'!j97")</f>
        <v>#REF!</v>
      </c>
      <c r="K97" t="e">
        <f ca="1">INDIRECT("'["&amp;公示01!#REF!&amp;".xls]表6'!k97")</f>
        <v>#REF!</v>
      </c>
      <c r="L97" t="e">
        <f ca="1">INDIRECT("'["&amp;公示01!#REF!&amp;".xls]表6'!l97")</f>
        <v>#REF!</v>
      </c>
    </row>
    <row r="98" spans="1:12" ht="14.25">
      <c r="A98" t="e">
        <f ca="1">INDIRECT("'["&amp;公示01!#REF!&amp;".xls]表6'!a98")</f>
        <v>#REF!</v>
      </c>
      <c r="B98" s="1" t="e">
        <f ca="1">INDIRECT("'["&amp;公示01!#REF!&amp;".xls]表6'!B98")</f>
        <v>#REF!</v>
      </c>
      <c r="C98" s="1" t="e">
        <f ca="1">INDIRECT("'["&amp;公示01!#REF!&amp;".xls]表6'!c98")</f>
        <v>#REF!</v>
      </c>
      <c r="D98" s="1" t="e">
        <f ca="1">INDIRECT("'["&amp;公示01!#REF!&amp;".xls]表6'!d98")</f>
        <v>#REF!</v>
      </c>
      <c r="E98" s="1" t="e">
        <f ca="1">INDIRECT("'["&amp;公示01!#REF!&amp;".xls]表6'!e98")</f>
        <v>#REF!</v>
      </c>
      <c r="F98" s="1" t="e">
        <f ca="1">INDIRECT("'["&amp;公示01!#REF!&amp;".xls]表6'!f98")</f>
        <v>#REF!</v>
      </c>
      <c r="G98" t="e">
        <f ca="1">INDIRECT("'["&amp;公示01!#REF!&amp;".xls]表6'!g98")</f>
        <v>#REF!</v>
      </c>
      <c r="H98" t="e">
        <f ca="1">INDIRECT("'["&amp;公示01!#REF!&amp;".xls]表6'!h98")</f>
        <v>#REF!</v>
      </c>
      <c r="I98" t="e">
        <f ca="1">INDIRECT("'["&amp;公示01!#REF!&amp;".xls]表6'!i98")</f>
        <v>#REF!</v>
      </c>
      <c r="J98" t="e">
        <f ca="1">INDIRECT("'["&amp;公示01!#REF!&amp;".xls]表6'!j98")</f>
        <v>#REF!</v>
      </c>
      <c r="K98" t="e">
        <f ca="1">INDIRECT("'["&amp;公示01!#REF!&amp;".xls]表6'!k98")</f>
        <v>#REF!</v>
      </c>
      <c r="L98" t="e">
        <f ca="1">INDIRECT("'["&amp;公示01!#REF!&amp;".xls]表6'!l98")</f>
        <v>#REF!</v>
      </c>
    </row>
    <row r="99" spans="1:12" ht="14.25">
      <c r="A99" t="e">
        <f ca="1">INDIRECT("'["&amp;公示01!#REF!&amp;".xls]表6'!a99")</f>
        <v>#REF!</v>
      </c>
      <c r="B99" s="1" t="e">
        <f ca="1">INDIRECT("'["&amp;公示01!#REF!&amp;".xls]表6'!B99")</f>
        <v>#REF!</v>
      </c>
      <c r="C99" s="1" t="e">
        <f ca="1">INDIRECT("'["&amp;公示01!#REF!&amp;".xls]表6'!c99")</f>
        <v>#REF!</v>
      </c>
      <c r="D99" s="1" t="e">
        <f ca="1">INDIRECT("'["&amp;公示01!#REF!&amp;".xls]表6'!d99")</f>
        <v>#REF!</v>
      </c>
      <c r="E99" s="1" t="e">
        <f ca="1">INDIRECT("'["&amp;公示01!#REF!&amp;".xls]表6'!e99")</f>
        <v>#REF!</v>
      </c>
      <c r="F99" s="1" t="e">
        <f ca="1">INDIRECT("'["&amp;公示01!#REF!&amp;".xls]表6'!f99")</f>
        <v>#REF!</v>
      </c>
      <c r="G99" t="e">
        <f ca="1">INDIRECT("'["&amp;公示01!#REF!&amp;".xls]表6'!g99")</f>
        <v>#REF!</v>
      </c>
      <c r="H99" t="e">
        <f ca="1">INDIRECT("'["&amp;公示01!#REF!&amp;".xls]表6'!h99")</f>
        <v>#REF!</v>
      </c>
      <c r="I99" t="e">
        <f ca="1">INDIRECT("'["&amp;公示01!#REF!&amp;".xls]表6'!i99")</f>
        <v>#REF!</v>
      </c>
      <c r="J99" t="e">
        <f ca="1">INDIRECT("'["&amp;公示01!#REF!&amp;".xls]表6'!j99")</f>
        <v>#REF!</v>
      </c>
      <c r="K99" t="e">
        <f ca="1">INDIRECT("'["&amp;公示01!#REF!&amp;".xls]表6'!k99")</f>
        <v>#REF!</v>
      </c>
      <c r="L99" t="e">
        <f ca="1">INDIRECT("'["&amp;公示01!#REF!&amp;".xls]表6'!l99")</f>
        <v>#REF!</v>
      </c>
    </row>
    <row r="100" spans="1:12" ht="14.25">
      <c r="A100" t="e">
        <f ca="1">INDIRECT("'["&amp;公示01!#REF!&amp;".xls]表6'!a100")</f>
        <v>#REF!</v>
      </c>
      <c r="B100" s="1" t="e">
        <f ca="1">INDIRECT("'["&amp;公示01!#REF!&amp;".xls]表6'!B100")</f>
        <v>#REF!</v>
      </c>
      <c r="C100" s="1" t="e">
        <f ca="1">INDIRECT("'["&amp;公示01!#REF!&amp;".xls]表6'!c100")</f>
        <v>#REF!</v>
      </c>
      <c r="D100" s="1" t="e">
        <f ca="1">INDIRECT("'["&amp;公示01!#REF!&amp;".xls]表6'!d100")</f>
        <v>#REF!</v>
      </c>
      <c r="E100" s="1" t="e">
        <f ca="1">INDIRECT("'["&amp;公示01!#REF!&amp;".xls]表6'!e100")</f>
        <v>#REF!</v>
      </c>
      <c r="F100" s="1" t="e">
        <f ca="1">INDIRECT("'["&amp;公示01!#REF!&amp;".xls]表6'!f100")</f>
        <v>#REF!</v>
      </c>
      <c r="G100" t="e">
        <f ca="1">INDIRECT("'["&amp;公示01!#REF!&amp;".xls]表6'!g100")</f>
        <v>#REF!</v>
      </c>
      <c r="H100" t="e">
        <f ca="1">INDIRECT("'["&amp;公示01!#REF!&amp;".xls]表6'!h100")</f>
        <v>#REF!</v>
      </c>
      <c r="I100" t="e">
        <f ca="1">INDIRECT("'["&amp;公示01!#REF!&amp;".xls]表6'!i100")</f>
        <v>#REF!</v>
      </c>
      <c r="J100" t="e">
        <f ca="1">INDIRECT("'["&amp;公示01!#REF!&amp;".xls]表6'!j100")</f>
        <v>#REF!</v>
      </c>
      <c r="K100" t="e">
        <f ca="1">INDIRECT("'["&amp;公示01!#REF!&amp;".xls]表6'!k100")</f>
        <v>#REF!</v>
      </c>
      <c r="L100" t="e">
        <f ca="1">INDIRECT("'["&amp;公示01!#REF!&amp;".xls]表6'!l100")</f>
        <v>#REF!</v>
      </c>
    </row>
    <row r="101" spans="1:12" ht="14.25">
      <c r="A101" t="e">
        <f ca="1">INDIRECT("'["&amp;公示01!#REF!&amp;".xls]表6'!a101")</f>
        <v>#REF!</v>
      </c>
      <c r="B101" s="1" t="e">
        <f ca="1">INDIRECT("'["&amp;公示01!#REF!&amp;".xls]表6'!B101")</f>
        <v>#REF!</v>
      </c>
      <c r="C101" s="1" t="e">
        <f ca="1">INDIRECT("'["&amp;公示01!#REF!&amp;".xls]表6'!c101")</f>
        <v>#REF!</v>
      </c>
      <c r="D101" s="1" t="e">
        <f ca="1">INDIRECT("'["&amp;公示01!#REF!&amp;".xls]表6'!d101")</f>
        <v>#REF!</v>
      </c>
      <c r="E101" s="1" t="e">
        <f ca="1">INDIRECT("'["&amp;公示01!#REF!&amp;".xls]表6'!e101")</f>
        <v>#REF!</v>
      </c>
      <c r="F101" s="1" t="e">
        <f ca="1">INDIRECT("'["&amp;公示01!#REF!&amp;".xls]表6'!f101")</f>
        <v>#REF!</v>
      </c>
      <c r="G101" t="e">
        <f ca="1">INDIRECT("'["&amp;公示01!#REF!&amp;".xls]表6'!g101")</f>
        <v>#REF!</v>
      </c>
      <c r="H101" t="e">
        <f ca="1">INDIRECT("'["&amp;公示01!#REF!&amp;".xls]表6'!h101")</f>
        <v>#REF!</v>
      </c>
      <c r="I101" t="e">
        <f ca="1">INDIRECT("'["&amp;公示01!#REF!&amp;".xls]表6'!i101")</f>
        <v>#REF!</v>
      </c>
      <c r="J101" t="e">
        <f ca="1">INDIRECT("'["&amp;公示01!#REF!&amp;".xls]表6'!j101")</f>
        <v>#REF!</v>
      </c>
      <c r="K101" t="e">
        <f ca="1">INDIRECT("'["&amp;公示01!#REF!&amp;".xls]表6'!k101")</f>
        <v>#REF!</v>
      </c>
      <c r="L101" t="e">
        <f ca="1">INDIRECT("'["&amp;公示01!#REF!&amp;".xls]表6'!l101")</f>
        <v>#REF!</v>
      </c>
    </row>
    <row r="102" spans="1:12" ht="14.25">
      <c r="A102" t="e">
        <f ca="1">INDIRECT("'["&amp;公示01!#REF!&amp;".xls]表6'!a102")</f>
        <v>#REF!</v>
      </c>
      <c r="B102" s="1" t="e">
        <f ca="1">INDIRECT("'["&amp;公示01!#REF!&amp;".xls]表6'!B102")</f>
        <v>#REF!</v>
      </c>
      <c r="C102" s="1" t="e">
        <f ca="1">INDIRECT("'["&amp;公示01!#REF!&amp;".xls]表6'!c102")</f>
        <v>#REF!</v>
      </c>
      <c r="D102" s="1" t="e">
        <f ca="1">INDIRECT("'["&amp;公示01!#REF!&amp;".xls]表6'!d102")</f>
        <v>#REF!</v>
      </c>
      <c r="E102" s="1" t="e">
        <f ca="1">INDIRECT("'["&amp;公示01!#REF!&amp;".xls]表6'!e102")</f>
        <v>#REF!</v>
      </c>
      <c r="F102" s="1" t="e">
        <f ca="1">INDIRECT("'["&amp;公示01!#REF!&amp;".xls]表6'!f102")</f>
        <v>#REF!</v>
      </c>
      <c r="G102" t="e">
        <f ca="1">INDIRECT("'["&amp;公示01!#REF!&amp;".xls]表6'!g102")</f>
        <v>#REF!</v>
      </c>
      <c r="H102" t="e">
        <f ca="1">INDIRECT("'["&amp;公示01!#REF!&amp;".xls]表6'!h102")</f>
        <v>#REF!</v>
      </c>
      <c r="I102" t="e">
        <f ca="1">INDIRECT("'["&amp;公示01!#REF!&amp;".xls]表6'!i102")</f>
        <v>#REF!</v>
      </c>
      <c r="J102" t="e">
        <f ca="1">INDIRECT("'["&amp;公示01!#REF!&amp;".xls]表6'!j102")</f>
        <v>#REF!</v>
      </c>
      <c r="K102" t="e">
        <f ca="1">INDIRECT("'["&amp;公示01!#REF!&amp;".xls]表6'!k102")</f>
        <v>#REF!</v>
      </c>
      <c r="L102" t="e">
        <f ca="1">INDIRECT("'["&amp;公示01!#REF!&amp;".xls]表6'!l102")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Administrator</cp:lastModifiedBy>
  <cp:lastPrinted>2015-07-26T08:28:16Z</cp:lastPrinted>
  <dcterms:created xsi:type="dcterms:W3CDTF">2012-01-04T03:11:42Z</dcterms:created>
  <dcterms:modified xsi:type="dcterms:W3CDTF">2018-06-19T01:05:30Z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